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97" activeTab="0"/>
  </bookViews>
  <sheets>
    <sheet name="T.khoángK2" sheetId="1" r:id="rId1"/>
    <sheet name="hh" sheetId="2" r:id="rId2"/>
    <sheet name="Tổng hợp" sheetId="3" r:id="rId3"/>
    <sheet name="XL4Poppy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z">#REF!</definedName>
    <definedName name="_1">#REF!</definedName>
    <definedName name="_2">#REF!</definedName>
    <definedName name="_Builtin0">'XL4Poppy'!$C$4</definedName>
    <definedName name="_Builtin0">'XL4Poppy'!$C$4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AA" localSheetId="3">'[6]MTL(AG)'!#REF!</definedName>
    <definedName name="AAA">'[6]MTL(AG)'!#REF!</definedName>
    <definedName name="B">#REF!</definedName>
    <definedName name="BLDG">'[1]LEGEND'!$D$8</definedName>
    <definedName name="Bust">'XL4Poppy'!$C$31</definedName>
    <definedName name="CLIENT">'[1]LEGEND'!$D$6</definedName>
    <definedName name="COAT">#REF!</definedName>
    <definedName name="Continue">'XL4Poppy'!$C$9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0">{"Book1","Cao dang K13.xls"}</definedName>
    <definedName name="Document_array" localSheetId="3">{"?????","Điểm DH K2.xls"}</definedName>
    <definedName name="Document_array">{"Book1","Cao dang K13.xls"}</definedName>
    <definedName name="Documents_array">'XL4Poppy'!$B$1:$B$16</definedName>
    <definedName name="FP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llo">'XL4Poppy'!$A$15</definedName>
    <definedName name="IO">#REF!</definedName>
    <definedName name="LOCATION">'[1]LEGEND'!$D$7</definedName>
    <definedName name="MakeIt">'XL4Poppy'!$A$26</definedName>
    <definedName name="MAT">#REF!</definedName>
    <definedName name="MF">#REF!</definedName>
    <definedName name="Morning">'XL4Poppy'!$C$39</definedName>
    <definedName name="P">#REF!</definedName>
    <definedName name="PA">#REF!</definedName>
    <definedName name="PEJM">#REF!</definedName>
    <definedName name="PF">#REF!</definedName>
    <definedName name="PM" localSheetId="3">'[4]IBASE'!$AH$16:$AV$110</definedName>
    <definedName name="PM">'[4]IBASE'!$AH$16:$AV$110</definedName>
    <definedName name="Poppy">'XL4Poppy'!$C$27</definedName>
    <definedName name="Print_Area_MI">#REF!</definedName>
    <definedName name="_xlnm.Print_Titles">#N/A</definedName>
    <definedName name="Print_Titles_MI">#REF!</definedName>
    <definedName name="PRINTA">#REF!</definedName>
    <definedName name="prjName">#REF!</definedName>
    <definedName name="prjNo">#REF!</definedName>
    <definedName name="PROJ">'[1]LEGEND'!$D$4</definedName>
    <definedName name="RT">#REF!</definedName>
    <definedName name="SB" localSheetId="3">'[4]IBASE'!$AH$7:$AL$14</definedName>
    <definedName name="SB">'[4]IBASE'!$AH$7:$AL$14</definedName>
    <definedName name="SL">#REF!</definedName>
    <definedName name="SORT">#REF!</definedName>
    <definedName name="SORT_AREA" localSheetId="3">'[2]DI-ESTI'!$A$8:$R$489</definedName>
    <definedName name="SORT_AREA">'[2]DI-ESTI'!$A$8:$R$489</definedName>
    <definedName name="SP">#REF!</definedName>
    <definedName name="SUM">#REF!,#REF!</definedName>
    <definedName name="T">#REF!</definedName>
    <definedName name="test">#REF!</definedName>
    <definedName name="THK">#REF!</definedName>
    <definedName name="TOTAL">#REF!</definedName>
    <definedName name="UP">#REF!,#REF!,#REF!,#REF!,#REF!,#REF!,#REF!,#REF!,#REF!,#REF!,#REF!</definedName>
    <definedName name="usd" localSheetId="3">'[3]SUMMARY'!$I$16</definedName>
    <definedName name="usd">'[3]SUMMARY'!$I$16</definedName>
    <definedName name="ZYX">#REF!</definedName>
    <definedName name="ZZZ">#REF!</definedName>
  </definedNames>
  <calcPr fullCalcOnLoad="1"/>
</workbook>
</file>

<file path=xl/comments1.xml><?xml version="1.0" encoding="utf-8"?>
<comments xmlns="http://schemas.openxmlformats.org/spreadsheetml/2006/main">
  <authors>
    <author>CHANGE_ME</author>
    <author>Tel: 3719.282 - 0906.151.386</author>
    <author>User</author>
    <author>NewWind</author>
    <author>Windows User</author>
  </authors>
  <commentList>
    <comment ref="C29" authorId="0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Sửa tên Ninh - Linh
</t>
        </r>
      </text>
    </comment>
    <comment ref="C67" authorId="1">
      <text>
        <r>
          <rPr>
            <b/>
            <sz val="8"/>
            <rFont val="Tahoma"/>
            <family val="0"/>
          </rPr>
          <t>ngung hoc  xuong k3</t>
        </r>
        <r>
          <rPr>
            <sz val="8"/>
            <rFont val="Tahoma"/>
            <family val="0"/>
          </rPr>
          <t xml:space="preserve">
</t>
        </r>
      </text>
    </comment>
    <comment ref="C68" authorId="1">
      <text>
        <r>
          <rPr>
            <b/>
            <sz val="8"/>
            <rFont val="Tahoma"/>
            <family val="0"/>
          </rPr>
          <t>Chết do tn</t>
        </r>
      </text>
    </comment>
    <comment ref="BJ69" authorId="2">
      <text>
        <r>
          <rPr>
            <b/>
            <sz val="9"/>
            <rFont val="Tahoma"/>
            <family val="0"/>
          </rPr>
          <t>13/60</t>
        </r>
      </text>
    </comment>
    <comment ref="BN69" authorId="3">
      <text>
        <r>
          <rPr>
            <b/>
            <sz val="8"/>
            <rFont val="Tahoma"/>
            <family val="0"/>
          </rPr>
          <t>qst</t>
        </r>
      </text>
    </comment>
    <comment ref="BB71" authorId="2">
      <text>
        <r>
          <rPr>
            <b/>
            <sz val="9"/>
            <rFont val="Tahoma"/>
            <family val="0"/>
          </rPr>
          <t>nợ hp</t>
        </r>
      </text>
    </comment>
    <comment ref="AR17" authorId="1">
      <text>
        <r>
          <rPr>
            <b/>
            <sz val="8"/>
            <rFont val="Tahoma"/>
            <family val="0"/>
          </rPr>
          <t>Học ghép tk3</t>
        </r>
        <r>
          <rPr>
            <sz val="8"/>
            <rFont val="Tahoma"/>
            <family val="0"/>
          </rPr>
          <t xml:space="preserve">
</t>
        </r>
      </text>
    </comment>
    <comment ref="AR20" authorId="1">
      <text>
        <r>
          <rPr>
            <b/>
            <sz val="8"/>
            <rFont val="Tahoma"/>
            <family val="0"/>
          </rPr>
          <t>học ghép tk3</t>
        </r>
      </text>
    </comment>
    <comment ref="Y17" authorId="1">
      <text>
        <r>
          <rPr>
            <b/>
            <sz val="8"/>
            <rFont val="Tahoma"/>
            <family val="0"/>
          </rPr>
          <t>học lại</t>
        </r>
      </text>
    </comment>
    <comment ref="CC32" authorId="1">
      <text>
        <r>
          <rPr>
            <sz val="8"/>
            <rFont val="Tahoma"/>
            <family val="0"/>
          </rPr>
          <t xml:space="preserve">Ốm
</t>
        </r>
      </text>
    </comment>
    <comment ref="BD11" authorId="1">
      <text>
        <r>
          <rPr>
            <b/>
            <sz val="8"/>
            <rFont val="Tahoma"/>
            <family val="0"/>
          </rPr>
          <t>HG l1</t>
        </r>
      </text>
    </comment>
    <comment ref="BD30" authorId="1">
      <text>
        <r>
          <rPr>
            <b/>
            <sz val="8"/>
            <rFont val="Tahoma"/>
            <family val="0"/>
          </rPr>
          <t>hg</t>
        </r>
        <r>
          <rPr>
            <sz val="8"/>
            <rFont val="Tahoma"/>
            <family val="0"/>
          </rPr>
          <t xml:space="preserve">
</t>
        </r>
      </text>
    </comment>
    <comment ref="BD39" authorId="1">
      <text>
        <r>
          <rPr>
            <b/>
            <sz val="8"/>
            <rFont val="Tahoma"/>
            <family val="0"/>
          </rPr>
          <t>hg l1</t>
        </r>
        <r>
          <rPr>
            <sz val="8"/>
            <rFont val="Tahoma"/>
            <family val="0"/>
          </rPr>
          <t xml:space="preserve">
</t>
        </r>
      </text>
    </comment>
    <comment ref="BD47" authorId="1">
      <text>
        <r>
          <rPr>
            <b/>
            <sz val="8"/>
            <rFont val="Tahoma"/>
            <family val="0"/>
          </rPr>
          <t>hg l1</t>
        </r>
        <r>
          <rPr>
            <sz val="8"/>
            <rFont val="Tahoma"/>
            <family val="0"/>
          </rPr>
          <t xml:space="preserve">
</t>
        </r>
      </text>
    </comment>
    <comment ref="AV23" authorId="1">
      <text>
        <r>
          <rPr>
            <b/>
            <sz val="8"/>
            <rFont val="Tahoma"/>
            <family val="0"/>
          </rPr>
          <t>Ghép KTM3B</t>
        </r>
      </text>
    </comment>
    <comment ref="CA9" authorId="1">
      <text>
        <r>
          <rPr>
            <b/>
            <sz val="8"/>
            <rFont val="Tahoma"/>
            <family val="0"/>
          </rPr>
          <t>chua thi</t>
        </r>
      </text>
    </comment>
    <comment ref="CA10" authorId="1">
      <text>
        <r>
          <rPr>
            <b/>
            <sz val="8"/>
            <rFont val="Tahoma"/>
            <family val="0"/>
          </rPr>
          <t>chuwa thi</t>
        </r>
      </text>
    </comment>
    <comment ref="AI20" authorId="4">
      <text>
        <r>
          <rPr>
            <b/>
            <sz val="9"/>
            <rFont val="Tahoma"/>
            <family val="0"/>
          </rPr>
          <t>ghep</t>
        </r>
        <r>
          <rPr>
            <sz val="9"/>
            <rFont val="Tahoma"/>
            <family val="0"/>
          </rPr>
          <t xml:space="preserve">
</t>
        </r>
      </text>
    </comment>
    <comment ref="AI45" authorId="4">
      <text>
        <r>
          <rPr>
            <b/>
            <sz val="9"/>
            <rFont val="Tahoma"/>
            <family val="0"/>
          </rPr>
          <t>ghép</t>
        </r>
        <r>
          <rPr>
            <sz val="9"/>
            <rFont val="Tahoma"/>
            <family val="0"/>
          </rPr>
          <t xml:space="preserve">
</t>
        </r>
      </text>
    </comment>
    <comment ref="AI11" authorId="4">
      <text>
        <r>
          <rPr>
            <b/>
            <sz val="9"/>
            <rFont val="Tahoma"/>
            <family val="0"/>
          </rPr>
          <t xml:space="preserve">ghep
</t>
        </r>
      </text>
    </comment>
    <comment ref="AR45" authorId="4">
      <text>
        <r>
          <rPr>
            <b/>
            <sz val="9"/>
            <rFont val="Tahoma"/>
            <family val="0"/>
          </rPr>
          <t>ghep tk3</t>
        </r>
      </text>
    </comment>
    <comment ref="AG32" authorId="1">
      <text>
        <r>
          <rPr>
            <b/>
            <sz val="8"/>
            <rFont val="Tahoma"/>
            <family val="0"/>
          </rPr>
          <t>HL134</t>
        </r>
      </text>
    </comment>
    <comment ref="AG45" authorId="1">
      <text>
        <r>
          <rPr>
            <b/>
            <sz val="8"/>
            <rFont val="Tahoma"/>
            <family val="0"/>
          </rPr>
          <t>HL</t>
        </r>
        <r>
          <rPr>
            <sz val="8"/>
            <rFont val="Tahoma"/>
            <family val="0"/>
          </rPr>
          <t xml:space="preserve">
</t>
        </r>
      </text>
    </comment>
    <comment ref="CP72" authorId="1">
      <text>
        <r>
          <rPr>
            <b/>
            <sz val="8"/>
            <rFont val="Tahoma"/>
            <family val="0"/>
          </rPr>
          <t>cấm thi</t>
        </r>
      </text>
    </comment>
    <comment ref="CR72" authorId="1">
      <text>
        <r>
          <rPr>
            <b/>
            <sz val="8"/>
            <rFont val="Tahoma"/>
            <family val="0"/>
          </rPr>
          <t>QST</t>
        </r>
      </text>
    </comment>
    <comment ref="CT72" authorId="1">
      <text>
        <r>
          <rPr>
            <b/>
            <sz val="8"/>
            <rFont val="Tahoma"/>
            <family val="0"/>
          </rPr>
          <t>Bỏ học</t>
        </r>
      </text>
    </comment>
    <comment ref="DN9" authorId="1">
      <text>
        <r>
          <rPr>
            <b/>
            <sz val="8"/>
            <rFont val="Tahoma"/>
            <family val="0"/>
          </rPr>
          <t>chua thi</t>
        </r>
      </text>
    </comment>
    <comment ref="DN10" authorId="1">
      <text>
        <r>
          <rPr>
            <b/>
            <sz val="8"/>
            <rFont val="Tahoma"/>
            <family val="0"/>
          </rPr>
          <t>chuwa thi</t>
        </r>
      </text>
    </comment>
    <comment ref="DY72" authorId="1">
      <text>
        <r>
          <rPr>
            <b/>
            <sz val="8"/>
            <rFont val="Tahoma"/>
            <family val="0"/>
          </rPr>
          <t>cấm thi</t>
        </r>
      </text>
    </comment>
    <comment ref="EA72" authorId="1">
      <text>
        <r>
          <rPr>
            <b/>
            <sz val="8"/>
            <rFont val="Tahoma"/>
            <family val="0"/>
          </rPr>
          <t>QST</t>
        </r>
      </text>
    </comment>
    <comment ref="EC72" authorId="1">
      <text>
        <r>
          <rPr>
            <b/>
            <sz val="8"/>
            <rFont val="Tahoma"/>
            <family val="0"/>
          </rPr>
          <t>Bỏ học</t>
        </r>
      </text>
    </comment>
    <comment ref="DP32" authorId="1">
      <text>
        <r>
          <rPr>
            <sz val="8"/>
            <rFont val="Tahoma"/>
            <family val="0"/>
          </rPr>
          <t xml:space="preserve">Ốm
</t>
        </r>
      </text>
    </comment>
    <comment ref="AT31" authorId="1">
      <text>
        <r>
          <rPr>
            <b/>
            <sz val="8"/>
            <rFont val="Tahoma"/>
            <family val="0"/>
          </rPr>
          <t>hl 355</t>
        </r>
      </text>
    </comment>
    <comment ref="AV22" authorId="1">
      <text>
        <r>
          <rPr>
            <b/>
            <sz val="8"/>
            <rFont val="Tahoma"/>
            <family val="0"/>
          </rPr>
          <t>hl355</t>
        </r>
      </text>
    </comment>
    <comment ref="BD32" authorId="1">
      <text>
        <r>
          <rPr>
            <b/>
            <sz val="8"/>
            <rFont val="Tahoma"/>
            <family val="0"/>
          </rPr>
          <t>hl 355</t>
        </r>
      </text>
    </comment>
    <comment ref="BL39" authorId="1">
      <text>
        <r>
          <rPr>
            <b/>
            <sz val="8"/>
            <rFont val="Tahoma"/>
            <family val="0"/>
          </rPr>
          <t>hl355</t>
        </r>
      </text>
    </comment>
    <comment ref="AX32" authorId="1">
      <text>
        <r>
          <rPr>
            <b/>
            <sz val="8"/>
            <rFont val="Tahoma"/>
            <family val="0"/>
          </rPr>
          <t>hl355</t>
        </r>
      </text>
    </comment>
    <comment ref="BJ15" authorId="1">
      <text>
        <r>
          <rPr>
            <b/>
            <sz val="8"/>
            <rFont val="Tahoma"/>
            <family val="0"/>
          </rPr>
          <t>hl355</t>
        </r>
      </text>
    </comment>
    <comment ref="BJ47" authorId="1">
      <text>
        <r>
          <rPr>
            <b/>
            <sz val="8"/>
            <rFont val="Tahoma"/>
            <family val="0"/>
          </rPr>
          <t>hl 355</t>
        </r>
      </text>
    </comment>
    <comment ref="AE11" authorId="1">
      <text>
        <r>
          <rPr>
            <b/>
            <sz val="8"/>
            <rFont val="Tahoma"/>
            <family val="0"/>
          </rPr>
          <t>hl355</t>
        </r>
      </text>
    </comment>
    <comment ref="AE30" authorId="1">
      <text>
        <r>
          <rPr>
            <b/>
            <sz val="8"/>
            <rFont val="Tahoma"/>
            <family val="0"/>
          </rPr>
          <t>hl355</t>
        </r>
      </text>
    </comment>
    <comment ref="AE45" authorId="1">
      <text>
        <r>
          <rPr>
            <b/>
            <sz val="8"/>
            <rFont val="Tahoma"/>
            <family val="0"/>
          </rPr>
          <t>hl355</t>
        </r>
      </text>
    </comment>
    <comment ref="AE47" authorId="1">
      <text>
        <r>
          <rPr>
            <b/>
            <sz val="8"/>
            <rFont val="Tahoma"/>
            <family val="0"/>
          </rPr>
          <t>hl 355</t>
        </r>
      </text>
    </comment>
    <comment ref="BW45" authorId="1">
      <text>
        <r>
          <rPr>
            <b/>
            <sz val="8"/>
            <rFont val="Tahoma"/>
            <family val="0"/>
          </rPr>
          <t>học ghép</t>
        </r>
      </text>
    </comment>
    <comment ref="Y47" authorId="1">
      <text>
        <r>
          <rPr>
            <b/>
            <sz val="8"/>
            <rFont val="Tahoma"/>
            <family val="0"/>
          </rPr>
          <t>học lại</t>
        </r>
      </text>
    </comment>
    <comment ref="Y32" authorId="1">
      <text>
        <r>
          <rPr>
            <b/>
            <sz val="8"/>
            <rFont val="Tahoma"/>
            <family val="0"/>
          </rPr>
          <t>học lại</t>
        </r>
      </text>
    </comment>
    <comment ref="K20" authorId="1">
      <text>
        <r>
          <rPr>
            <b/>
            <sz val="8"/>
            <rFont val="Tahoma"/>
            <family val="0"/>
          </rPr>
          <t>học lại</t>
        </r>
      </text>
    </comment>
  </commentList>
</comments>
</file>

<file path=xl/comments2.xml><?xml version="1.0" encoding="utf-8"?>
<comments xmlns="http://schemas.openxmlformats.org/spreadsheetml/2006/main">
  <authors>
    <author>Tel: 3719.282 - 0906.151.386</author>
    <author>Windows User</author>
    <author>CHANGE_ME</author>
    <author>User</author>
    <author>NewWind</author>
  </authors>
  <commentList>
    <comment ref="CA42" authorId="0">
      <text>
        <r>
          <rPr>
            <b/>
            <sz val="8"/>
            <rFont val="Tahoma"/>
            <family val="0"/>
          </rPr>
          <t>chua thi</t>
        </r>
      </text>
    </comment>
    <comment ref="DN9" authorId="0">
      <text>
        <r>
          <rPr>
            <b/>
            <sz val="8"/>
            <rFont val="Tahoma"/>
            <family val="0"/>
          </rPr>
          <t>chua thi</t>
        </r>
      </text>
    </comment>
    <comment ref="CA15" authorId="0">
      <text>
        <r>
          <rPr>
            <b/>
            <sz val="8"/>
            <rFont val="Tahoma"/>
            <family val="0"/>
          </rPr>
          <t>chuwa thi</t>
        </r>
      </text>
    </comment>
    <comment ref="DN10" authorId="0">
      <text>
        <r>
          <rPr>
            <b/>
            <sz val="8"/>
            <rFont val="Tahoma"/>
            <family val="0"/>
          </rPr>
          <t>chuwa thi</t>
        </r>
      </text>
    </comment>
    <comment ref="AI37" authorId="1">
      <text>
        <r>
          <rPr>
            <b/>
            <sz val="9"/>
            <rFont val="Tahoma"/>
            <family val="0"/>
          </rPr>
          <t xml:space="preserve">ghep
</t>
        </r>
      </text>
    </comment>
    <comment ref="BD37" authorId="0">
      <text>
        <r>
          <rPr>
            <b/>
            <sz val="8"/>
            <rFont val="Tahoma"/>
            <family val="0"/>
          </rPr>
          <t>HG l1</t>
        </r>
      </text>
    </comment>
    <comment ref="Y40" authorId="0">
      <text>
        <r>
          <rPr>
            <b/>
            <sz val="8"/>
            <rFont val="Tahoma"/>
            <family val="0"/>
          </rPr>
          <t>học lại</t>
        </r>
      </text>
    </comment>
    <comment ref="AR40" authorId="0">
      <text>
        <r>
          <rPr>
            <b/>
            <sz val="8"/>
            <rFont val="Tahoma"/>
            <family val="0"/>
          </rPr>
          <t>Học ghép tk3</t>
        </r>
        <r>
          <rPr>
            <sz val="8"/>
            <rFont val="Tahoma"/>
            <family val="0"/>
          </rPr>
          <t xml:space="preserve">
</t>
        </r>
      </text>
    </comment>
    <comment ref="AI36" authorId="1">
      <text>
        <r>
          <rPr>
            <b/>
            <sz val="9"/>
            <rFont val="Tahoma"/>
            <family val="0"/>
          </rPr>
          <t>ghep</t>
        </r>
        <r>
          <rPr>
            <sz val="9"/>
            <rFont val="Tahoma"/>
            <family val="0"/>
          </rPr>
          <t xml:space="preserve">
</t>
        </r>
      </text>
    </comment>
    <comment ref="AR36" authorId="0">
      <text>
        <r>
          <rPr>
            <b/>
            <sz val="8"/>
            <rFont val="Tahoma"/>
            <family val="0"/>
          </rPr>
          <t>học ghép tk3</t>
        </r>
      </text>
    </comment>
    <comment ref="AV35" authorId="0">
      <text>
        <r>
          <rPr>
            <b/>
            <sz val="8"/>
            <rFont val="Tahoma"/>
            <family val="0"/>
          </rPr>
          <t>Ghép KTM3B</t>
        </r>
      </text>
    </comment>
    <comment ref="C8" authorId="2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Sửa tên Ninh - Linh
</t>
        </r>
      </text>
    </comment>
    <comment ref="BD41" authorId="0">
      <text>
        <r>
          <rPr>
            <b/>
            <sz val="8"/>
            <rFont val="Tahoma"/>
            <family val="0"/>
          </rPr>
          <t>hg</t>
        </r>
        <r>
          <rPr>
            <sz val="8"/>
            <rFont val="Tahoma"/>
            <family val="0"/>
          </rPr>
          <t xml:space="preserve">
</t>
        </r>
      </text>
    </comment>
    <comment ref="AT46" authorId="0">
      <text>
        <r>
          <rPr>
            <b/>
            <sz val="8"/>
            <rFont val="Tahoma"/>
            <family val="0"/>
          </rPr>
          <t>Học lại</t>
        </r>
        <r>
          <rPr>
            <sz val="8"/>
            <rFont val="Tahoma"/>
            <family val="0"/>
          </rPr>
          <t xml:space="preserve">
</t>
        </r>
      </text>
    </comment>
    <comment ref="CP48" authorId="0">
      <text>
        <r>
          <rPr>
            <b/>
            <sz val="8"/>
            <rFont val="Tahoma"/>
            <family val="0"/>
          </rPr>
          <t>cấm thi</t>
        </r>
      </text>
    </comment>
    <comment ref="CR48" authorId="0">
      <text>
        <r>
          <rPr>
            <b/>
            <sz val="8"/>
            <rFont val="Tahoma"/>
            <family val="0"/>
          </rPr>
          <t>QST</t>
        </r>
      </text>
    </comment>
    <comment ref="CT48" authorId="0">
      <text>
        <r>
          <rPr>
            <b/>
            <sz val="8"/>
            <rFont val="Tahoma"/>
            <family val="0"/>
          </rPr>
          <t>Bỏ học</t>
        </r>
      </text>
    </comment>
    <comment ref="EC32" authorId="0">
      <text>
        <r>
          <rPr>
            <b/>
            <sz val="8"/>
            <rFont val="Tahoma"/>
            <family val="0"/>
          </rPr>
          <t>cấm thi</t>
        </r>
      </text>
    </comment>
    <comment ref="EE32" authorId="0">
      <text>
        <r>
          <rPr>
            <b/>
            <sz val="8"/>
            <rFont val="Tahoma"/>
            <family val="0"/>
          </rPr>
          <t>QST</t>
        </r>
      </text>
    </comment>
    <comment ref="EG32" authorId="0">
      <text>
        <r>
          <rPr>
            <b/>
            <sz val="8"/>
            <rFont val="Tahoma"/>
            <family val="0"/>
          </rPr>
          <t>Bỏ học</t>
        </r>
      </text>
    </comment>
    <comment ref="AG38" authorId="0">
      <text>
        <r>
          <rPr>
            <b/>
            <sz val="8"/>
            <rFont val="Tahoma"/>
            <family val="0"/>
          </rPr>
          <t>HL134</t>
        </r>
      </text>
    </comment>
    <comment ref="CC38" authorId="0">
      <text>
        <r>
          <rPr>
            <sz val="8"/>
            <rFont val="Tahoma"/>
            <family val="0"/>
          </rPr>
          <t xml:space="preserve">Ốm
</t>
        </r>
      </text>
    </comment>
    <comment ref="DP33" authorId="0">
      <text>
        <r>
          <rPr>
            <sz val="8"/>
            <rFont val="Tahoma"/>
            <family val="0"/>
          </rPr>
          <t xml:space="preserve">Ốm
</t>
        </r>
      </text>
    </comment>
    <comment ref="BD47" authorId="0">
      <text>
        <r>
          <rPr>
            <b/>
            <sz val="8"/>
            <rFont val="Tahoma"/>
            <family val="0"/>
          </rPr>
          <t>hg l1</t>
        </r>
        <r>
          <rPr>
            <sz val="8"/>
            <rFont val="Tahoma"/>
            <family val="0"/>
          </rPr>
          <t xml:space="preserve">
</t>
        </r>
      </text>
    </comment>
    <comment ref="AG44" authorId="0">
      <text>
        <r>
          <rPr>
            <b/>
            <sz val="8"/>
            <rFont val="Tahoma"/>
            <family val="0"/>
          </rPr>
          <t>HL</t>
        </r>
        <r>
          <rPr>
            <sz val="8"/>
            <rFont val="Tahoma"/>
            <family val="0"/>
          </rPr>
          <t xml:space="preserve">
</t>
        </r>
      </text>
    </comment>
    <comment ref="AI44" authorId="1">
      <text>
        <r>
          <rPr>
            <b/>
            <sz val="9"/>
            <rFont val="Tahoma"/>
            <family val="0"/>
          </rPr>
          <t>ghép</t>
        </r>
        <r>
          <rPr>
            <sz val="9"/>
            <rFont val="Tahoma"/>
            <family val="0"/>
          </rPr>
          <t xml:space="preserve">
</t>
        </r>
      </text>
    </comment>
    <comment ref="AR44" authorId="1">
      <text>
        <r>
          <rPr>
            <b/>
            <sz val="9"/>
            <rFont val="Tahoma"/>
            <family val="0"/>
          </rPr>
          <t>ghep tk3</t>
        </r>
      </text>
    </comment>
    <comment ref="BD45" authorId="0">
      <text>
        <r>
          <rPr>
            <b/>
            <sz val="8"/>
            <rFont val="Tahoma"/>
            <family val="0"/>
          </rPr>
          <t>hg l1</t>
        </r>
        <r>
          <rPr>
            <sz val="8"/>
            <rFont val="Tahoma"/>
            <family val="0"/>
          </rPr>
          <t xml:space="preserve">
</t>
        </r>
      </text>
    </comment>
    <comment ref="C68" authorId="0">
      <text>
        <r>
          <rPr>
            <b/>
            <sz val="8"/>
            <rFont val="Tahoma"/>
            <family val="0"/>
          </rPr>
          <t>ngung hoc  xuong k3</t>
        </r>
        <r>
          <rPr>
            <sz val="8"/>
            <rFont val="Tahoma"/>
            <family val="0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0"/>
          </rPr>
          <t>Chết do tn</t>
        </r>
      </text>
    </comment>
    <comment ref="BJ70" authorId="3">
      <text>
        <r>
          <rPr>
            <b/>
            <sz val="9"/>
            <rFont val="Tahoma"/>
            <family val="0"/>
          </rPr>
          <t>13/60</t>
        </r>
      </text>
    </comment>
    <comment ref="BN70" authorId="4">
      <text>
        <r>
          <rPr>
            <b/>
            <sz val="8"/>
            <rFont val="Tahoma"/>
            <family val="0"/>
          </rPr>
          <t>qst</t>
        </r>
      </text>
    </comment>
    <comment ref="BB72" authorId="3">
      <text>
        <r>
          <rPr>
            <b/>
            <sz val="9"/>
            <rFont val="Tahoma"/>
            <family val="0"/>
          </rPr>
          <t>nợ hp</t>
        </r>
      </text>
    </comment>
  </commentList>
</comments>
</file>

<file path=xl/comments3.xml><?xml version="1.0" encoding="utf-8"?>
<comments xmlns="http://schemas.openxmlformats.org/spreadsheetml/2006/main">
  <authors>
    <author>Tel: 3719.282 - 0906.151.386</author>
    <author>CHANGE_ME</author>
    <author>NewWind</author>
    <author>User</author>
  </authors>
  <commentList>
    <comment ref="AV8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8"/>
            <rFont val="Tahoma"/>
            <family val="0"/>
          </rPr>
          <t>CHANGE_ME:</t>
        </r>
        <r>
          <rPr>
            <sz val="8"/>
            <rFont val="Tahoma"/>
            <family val="0"/>
          </rPr>
          <t xml:space="preserve">
Sửa tên Ninh - Linh
</t>
        </r>
      </text>
    </comment>
    <comment ref="AV34" authorId="0">
      <text>
        <r>
          <rPr>
            <b/>
            <sz val="8"/>
            <rFont val="Tahoma"/>
            <family val="0"/>
          </rPr>
          <t>QST</t>
        </r>
      </text>
    </comment>
    <comment ref="AV48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BB48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BL48" authorId="2">
      <text>
        <r>
          <rPr>
            <b/>
            <sz val="8"/>
            <rFont val="Tahoma"/>
            <family val="0"/>
          </rPr>
          <t>bỏ thi</t>
        </r>
      </text>
    </comment>
    <comment ref="BN48" authorId="2">
      <text>
        <r>
          <rPr>
            <b/>
            <sz val="8"/>
            <rFont val="Tahoma"/>
            <family val="0"/>
          </rPr>
          <t>qst</t>
        </r>
      </text>
    </comment>
    <comment ref="AV49" authorId="0">
      <text>
        <r>
          <rPr>
            <b/>
            <sz val="8"/>
            <rFont val="Tahoma"/>
            <family val="0"/>
          </rPr>
          <t>QST</t>
        </r>
        <r>
          <rPr>
            <sz val="8"/>
            <rFont val="Tahoma"/>
            <family val="0"/>
          </rPr>
          <t xml:space="preserve">
</t>
        </r>
      </text>
    </comment>
    <comment ref="C71" authorId="0">
      <text>
        <r>
          <rPr>
            <b/>
            <sz val="8"/>
            <rFont val="Tahoma"/>
            <family val="0"/>
          </rPr>
          <t>ngung hoc  xuong k3</t>
        </r>
        <r>
          <rPr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>Chết do tn</t>
        </r>
      </text>
    </comment>
    <comment ref="BJ48" authorId="3">
      <text>
        <r>
          <rPr>
            <b/>
            <sz val="9"/>
            <rFont val="Tahoma"/>
            <family val="0"/>
          </rPr>
          <t>13/60</t>
        </r>
      </text>
    </comment>
  </commentList>
</comments>
</file>

<file path=xl/sharedStrings.xml><?xml version="1.0" encoding="utf-8"?>
<sst xmlns="http://schemas.openxmlformats.org/spreadsheetml/2006/main" count="787" uniqueCount="242">
  <si>
    <t>Duy</t>
  </si>
  <si>
    <t>25/06/1991</t>
  </si>
  <si>
    <t>Trung</t>
  </si>
  <si>
    <t>Họ và tên</t>
  </si>
  <si>
    <t>Ngày sinh</t>
  </si>
  <si>
    <t>Linh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</si>
  <si>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</si>
  <si>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</si>
  <si>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</si>
  <si>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</si>
  <si>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</si>
  <si>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</si>
  <si>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</si>
  <si>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</si>
  <si>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</si>
  <si>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</si>
  <si>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</si>
  <si>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Chung</t>
  </si>
  <si>
    <t>Trang</t>
  </si>
  <si>
    <t>V­¬ng ThÞ</t>
  </si>
  <si>
    <t>Th­¬ng</t>
  </si>
  <si>
    <t>Khang</t>
  </si>
  <si>
    <t>Ly</t>
  </si>
  <si>
    <t>Mai</t>
  </si>
  <si>
    <t>Ninh</t>
  </si>
  <si>
    <t>ÿÿÿÿÿ</t>
  </si>
  <si>
    <t>Phùng Văn</t>
  </si>
  <si>
    <t>Nguyễn Thị</t>
  </si>
  <si>
    <t>NĂM HỌC 2009 - 1020</t>
  </si>
  <si>
    <t>GDTC</t>
  </si>
  <si>
    <t>GDQP</t>
  </si>
  <si>
    <t>Toán 1</t>
  </si>
  <si>
    <t>T.Anh 1</t>
  </si>
  <si>
    <t>Vật lý</t>
  </si>
  <si>
    <t>Tổng</t>
  </si>
  <si>
    <t>TBC HK1</t>
  </si>
  <si>
    <t>Anh 2</t>
  </si>
  <si>
    <t>Toán 2</t>
  </si>
  <si>
    <t>TBC HK2</t>
  </si>
  <si>
    <t>BẢNG TỔNG HỢP ĐIỂM BẬC ĐẠI HỌC</t>
  </si>
  <si>
    <t>LỚP TUYỂN KHOÁNG K2</t>
  </si>
  <si>
    <t>Pháp luật</t>
  </si>
  <si>
    <t>NLCNM</t>
  </si>
  <si>
    <t>Hóa ĐC</t>
  </si>
  <si>
    <t>Tin ĐC</t>
  </si>
  <si>
    <t>Đô</t>
  </si>
  <si>
    <t>Điểm DH K2.xls</t>
  </si>
  <si>
    <t>Kinh tế</t>
  </si>
  <si>
    <t>Thọ</t>
  </si>
  <si>
    <t>Phạm Tuấn</t>
  </si>
  <si>
    <t>Phạm Thu</t>
  </si>
  <si>
    <t>Hằng</t>
  </si>
  <si>
    <t>Hà</t>
  </si>
  <si>
    <t>Nguyễn Ngọc</t>
  </si>
  <si>
    <t>Hạnh</t>
  </si>
  <si>
    <t>Phạm Thị</t>
  </si>
  <si>
    <t>Đinh Thị</t>
  </si>
  <si>
    <t>Huyền</t>
  </si>
  <si>
    <t>Nguyễn Thị Thu</t>
  </si>
  <si>
    <t>Đào Thị</t>
  </si>
  <si>
    <t>Phạm Minh</t>
  </si>
  <si>
    <t>Quỳnh</t>
  </si>
  <si>
    <t>Sơn</t>
  </si>
  <si>
    <t>Thảo</t>
  </si>
  <si>
    <t xml:space="preserve">Vũ Văn </t>
  </si>
  <si>
    <t>Toàn</t>
  </si>
  <si>
    <t>Nguyễn Thế</t>
  </si>
  <si>
    <t>Vũ</t>
  </si>
  <si>
    <t>Trần Anh</t>
  </si>
  <si>
    <t>Nguyễn Thị Minh</t>
  </si>
  <si>
    <t>Nguyễn Văn</t>
  </si>
  <si>
    <t>Tân</t>
  </si>
  <si>
    <t>Tuân</t>
  </si>
  <si>
    <t>Đỗ Đức</t>
  </si>
  <si>
    <t>Nguyễn Thị Hương</t>
  </si>
  <si>
    <t>Tuấn</t>
  </si>
  <si>
    <t>Đại</t>
  </si>
  <si>
    <t>Trần Văn</t>
  </si>
  <si>
    <t>Chiến</t>
  </si>
  <si>
    <t>Hòa</t>
  </si>
  <si>
    <t>Kiên</t>
  </si>
  <si>
    <t>Vũ Tiến</t>
  </si>
  <si>
    <t>Thành</t>
  </si>
  <si>
    <t>Tùng</t>
  </si>
  <si>
    <t>Tú</t>
  </si>
  <si>
    <t>Lê Văn</t>
  </si>
  <si>
    <t>Nguyễn Duy</t>
  </si>
  <si>
    <t>Ngô Xuân</t>
  </si>
  <si>
    <t>Đạt</t>
  </si>
  <si>
    <t>Ngô Quốc</t>
  </si>
  <si>
    <t>Đỗ Thành</t>
  </si>
  <si>
    <t>Đặng Nghiệp</t>
  </si>
  <si>
    <t>Dư</t>
  </si>
  <si>
    <t>Lý Văn</t>
  </si>
  <si>
    <t>Diện</t>
  </si>
  <si>
    <t>Hải</t>
  </si>
  <si>
    <t>Trần Quốc</t>
  </si>
  <si>
    <t>Hậu</t>
  </si>
  <si>
    <t>Hiện</t>
  </si>
  <si>
    <t>Đoàn Đức</t>
  </si>
  <si>
    <t>Huỳnh</t>
  </si>
  <si>
    <t>Bùi Duy</t>
  </si>
  <si>
    <t>Khánh</t>
  </si>
  <si>
    <t>Vũ Thị Hải</t>
  </si>
  <si>
    <t>Trần Thị Thu</t>
  </si>
  <si>
    <t>Nguyễn Hải</t>
  </si>
  <si>
    <t>Hà Văn</t>
  </si>
  <si>
    <t>Quảng</t>
  </si>
  <si>
    <t>Lê Huy</t>
  </si>
  <si>
    <t>Ngô Cao</t>
  </si>
  <si>
    <t>Đặng Văn</t>
  </si>
  <si>
    <t>Tươi</t>
  </si>
  <si>
    <t>Lại Quang</t>
  </si>
  <si>
    <t>Lê Bá</t>
  </si>
  <si>
    <t>Thuấn</t>
  </si>
  <si>
    <t>Vũ Thanh</t>
  </si>
  <si>
    <t>Phạm Đức</t>
  </si>
  <si>
    <t>Ngô Quang</t>
  </si>
  <si>
    <t>Trình</t>
  </si>
  <si>
    <t>Hoàng Quỳnh</t>
  </si>
  <si>
    <t>Nguyễn Thị Nha</t>
  </si>
  <si>
    <t>Ngô Trung</t>
  </si>
  <si>
    <t>Tuyền</t>
  </si>
  <si>
    <t>Thùy</t>
  </si>
  <si>
    <t>Kế toán 2A</t>
  </si>
  <si>
    <t>TT HCM</t>
  </si>
  <si>
    <t>Yếu</t>
  </si>
  <si>
    <t>Kém</t>
  </si>
  <si>
    <t>Toán 3</t>
  </si>
  <si>
    <t>Cơ LT</t>
  </si>
  <si>
    <t>XÕp lo¹i
häc tËp</t>
  </si>
  <si>
    <t>XÐt lªn líp</t>
  </si>
  <si>
    <t>Khá</t>
  </si>
  <si>
    <t>TBK</t>
  </si>
  <si>
    <t>TBinh</t>
  </si>
  <si>
    <t>Giỏi</t>
  </si>
  <si>
    <t>TBC năm1</t>
  </si>
  <si>
    <t>TT</t>
  </si>
  <si>
    <t>Hoá HC</t>
  </si>
  <si>
    <t>XSTK</t>
  </si>
  <si>
    <t>HH-VKT</t>
  </si>
  <si>
    <t>Sứcbền</t>
  </si>
  <si>
    <t>Thuỷ lực</t>
  </si>
  <si>
    <t>KTĐ-ĐT</t>
  </si>
  <si>
    <t>TT.Khoáng v</t>
  </si>
  <si>
    <t>Hoá lý keo</t>
  </si>
  <si>
    <t>TC đ-Lường</t>
  </si>
  <si>
    <t>TĐ</t>
  </si>
  <si>
    <t>K1</t>
  </si>
  <si>
    <t>TBC</t>
  </si>
  <si>
    <t>hl</t>
  </si>
  <si>
    <t>CH Máy</t>
  </si>
  <si>
    <t>ĐK Hoá</t>
  </si>
  <si>
    <t>CBKS</t>
  </si>
  <si>
    <t>Tuyển</t>
  </si>
  <si>
    <t>T. lực</t>
  </si>
  <si>
    <t>CCnước</t>
  </si>
  <si>
    <t>và khí</t>
  </si>
  <si>
    <t>TN hoá</t>
  </si>
  <si>
    <t>lý keo</t>
  </si>
  <si>
    <t>hg</t>
  </si>
  <si>
    <t>Giái</t>
  </si>
  <si>
    <t>Kh¸</t>
  </si>
  <si>
    <t>TBkh¸</t>
  </si>
  <si>
    <t>ĐL</t>
  </si>
  <si>
    <t>Cách mạng</t>
  </si>
  <si>
    <t>Hoá PT</t>
  </si>
  <si>
    <t>Tuyển từ</t>
  </si>
  <si>
    <t>Điện</t>
  </si>
  <si>
    <t xml:space="preserve">CS </t>
  </si>
  <si>
    <t>Luyện kim</t>
  </si>
  <si>
    <t>KN-KB</t>
  </si>
  <si>
    <t>T.nổi</t>
  </si>
  <si>
    <t>TN</t>
  </si>
  <si>
    <t>HPT</t>
  </si>
  <si>
    <t>Cơ khí</t>
  </si>
  <si>
    <t>4,4</t>
  </si>
  <si>
    <t>30/7/91</t>
  </si>
  <si>
    <t>20/5/91</t>
  </si>
  <si>
    <t>19/2/91</t>
  </si>
  <si>
    <t>13/5/91</t>
  </si>
  <si>
    <t>23/8/91</t>
  </si>
  <si>
    <t>20/2/91</t>
  </si>
  <si>
    <t>19/1/90</t>
  </si>
  <si>
    <t>24/6/91</t>
  </si>
  <si>
    <t>16/5/91</t>
  </si>
  <si>
    <t>16/12/91</t>
  </si>
  <si>
    <t>28/8/91</t>
  </si>
  <si>
    <t>18/2/91</t>
  </si>
  <si>
    <t>25/12/90</t>
  </si>
  <si>
    <t>23/12/91</t>
  </si>
  <si>
    <t>19/5/91</t>
  </si>
  <si>
    <t>27/7/91</t>
  </si>
  <si>
    <t>19/12/91</t>
  </si>
  <si>
    <t>14/4/91</t>
  </si>
  <si>
    <t>16/6/91</t>
  </si>
  <si>
    <t>14/9/91</t>
  </si>
  <si>
    <t>16/3/90</t>
  </si>
  <si>
    <t>18/11/91</t>
  </si>
  <si>
    <t>21/5/89</t>
  </si>
  <si>
    <t>27/4/91</t>
  </si>
  <si>
    <t>TB</t>
  </si>
  <si>
    <t>3,4</t>
  </si>
  <si>
    <t>4,2</t>
  </si>
  <si>
    <t>4,3</t>
  </si>
  <si>
    <t>2,4</t>
  </si>
  <si>
    <t>TK</t>
  </si>
  <si>
    <t>X.Tuyển</t>
  </si>
  <si>
    <t>Thuỷ luyện</t>
  </si>
  <si>
    <t>QTKD</t>
  </si>
  <si>
    <t>Tham quan</t>
  </si>
  <si>
    <t>Máy TK</t>
  </si>
  <si>
    <t>Vận tải</t>
  </si>
  <si>
    <t>Kho C</t>
  </si>
  <si>
    <t>NCTK</t>
  </si>
  <si>
    <t>tuyển</t>
  </si>
  <si>
    <t>K1/2</t>
  </si>
  <si>
    <t>năm2</t>
  </si>
  <si>
    <t>kỳ2/2</t>
  </si>
  <si>
    <t>TBC HK1/3</t>
  </si>
  <si>
    <t>TBC HK2/3</t>
  </si>
  <si>
    <t>TBC năm3</t>
  </si>
  <si>
    <t>TBC HK1/4</t>
  </si>
  <si>
    <t>TBC HK2/4</t>
  </si>
  <si>
    <t>TBC năm4</t>
  </si>
  <si>
    <t>Lấy mẫu</t>
  </si>
  <si>
    <t>KT</t>
  </si>
  <si>
    <t>An toàn</t>
  </si>
  <si>
    <t>MT</t>
  </si>
  <si>
    <t>TĐH</t>
  </si>
  <si>
    <t>QT tuyển</t>
  </si>
  <si>
    <t>Tin ƯD</t>
  </si>
  <si>
    <t>TTSX</t>
  </si>
  <si>
    <t>Lªn líp</t>
  </si>
  <si>
    <t>TB kh¸</t>
  </si>
  <si>
    <t>Ngõng häc</t>
  </si>
  <si>
    <t>Trung b×nh</t>
  </si>
  <si>
    <t>YÕu</t>
  </si>
  <si>
    <t>Th«i häc</t>
  </si>
  <si>
    <t>KÐm</t>
  </si>
  <si>
    <t>Tæng</t>
  </si>
  <si>
    <t>TA CN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</si>
</sst>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_ * #,##0.00_ ;_ * \-#,##0.00_ ;_ * &quot;-&quot;??_ ;_ @_ 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\&quot;#,##0.00;[Red]&quot;\&quot;\-#,##0.00"/>
    <numFmt numFmtId="172" formatCode="&quot;\&quot;#,##0;[Red]&quot;\&quot;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"/>
    <numFmt numFmtId="179" formatCode="0.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</numFmts>
  <fonts count="6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1"/>
      <name val="µ¸¿ò"/>
      <family val="0"/>
    </font>
    <font>
      <b/>
      <sz val="10"/>
      <name val="Helv"/>
      <family val="2"/>
    </font>
    <font>
      <u val="single"/>
      <sz val="14"/>
      <color indexed="36"/>
      <name val=".VnTime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4"/>
      <color indexed="12"/>
      <name val=".VnTime"/>
      <family val="0"/>
    </font>
    <font>
      <b/>
      <sz val="11"/>
      <name val="Helv"/>
      <family val="2"/>
    </font>
    <font>
      <sz val="12"/>
      <name val="¹ÙÅÁÃ¼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11"/>
      <name val=".VnTime"/>
      <family val="2"/>
    </font>
    <font>
      <sz val="11"/>
      <name val="Arial"/>
      <family val="0"/>
    </font>
    <font>
      <sz val="11"/>
      <name val=".VnTime"/>
      <family val="0"/>
    </font>
    <font>
      <sz val="12"/>
      <color indexed="12"/>
      <name val=".VnTime"/>
      <family val="0"/>
    </font>
    <font>
      <b/>
      <sz val="12"/>
      <color indexed="8"/>
      <name val="Times New Roman"/>
      <family val="1"/>
    </font>
    <font>
      <b/>
      <sz val="9"/>
      <name val="Tahoma"/>
      <family val="0"/>
    </font>
    <font>
      <sz val="12"/>
      <color indexed="10"/>
      <name val=".VnTime"/>
      <family val="0"/>
    </font>
    <font>
      <i/>
      <sz val="12"/>
      <color indexed="10"/>
      <name val=".VnTime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i/>
      <sz val="10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3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49" fillId="20" borderId="1" applyNumberFormat="0" applyAlignment="0" applyProtection="0"/>
    <xf numFmtId="0" fontId="13" fillId="0" borderId="0">
      <alignment/>
      <protection/>
    </xf>
    <xf numFmtId="0" fontId="5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4" borderId="0" applyNumberFormat="0" applyBorder="0" applyAlignment="0" applyProtection="0"/>
    <xf numFmtId="38" fontId="1" fillId="22" borderId="0" applyNumberFormat="0" applyBorder="0" applyAlignment="0" applyProtection="0"/>
    <xf numFmtId="0" fontId="15" fillId="0" borderId="0">
      <alignment horizontal="left"/>
      <protection/>
    </xf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7" borderId="1" applyNumberFormat="0" applyAlignment="0" applyProtection="0"/>
    <xf numFmtId="10" fontId="1" fillId="22" borderId="6" applyNumberFormat="0" applyBorder="0" applyAlignment="0" applyProtection="0"/>
    <xf numFmtId="0" fontId="55" fillId="0" borderId="7" applyNumberFormat="0" applyFill="0" applyAlignment="0" applyProtection="0"/>
    <xf numFmtId="0" fontId="19" fillId="0" borderId="8">
      <alignment/>
      <protection/>
    </xf>
    <xf numFmtId="0" fontId="56" fillId="23" borderId="0" applyNumberFormat="0" applyBorder="0" applyAlignment="0" applyProtection="0"/>
    <xf numFmtId="0" fontId="20" fillId="0" borderId="0">
      <alignment/>
      <protection/>
    </xf>
    <xf numFmtId="0" fontId="0" fillId="24" borderId="9" applyNumberFormat="0" applyFont="0" applyAlignment="0" applyProtection="0"/>
    <xf numFmtId="0" fontId="57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59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0" borderId="0">
      <alignment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6" fillId="4" borderId="0" xfId="106" applyFont="1" applyFill="1">
      <alignment/>
      <protection/>
    </xf>
    <xf numFmtId="0" fontId="0" fillId="0" borderId="0" xfId="106">
      <alignment/>
      <protection/>
    </xf>
    <xf numFmtId="0" fontId="0" fillId="4" borderId="0" xfId="106" applyFill="1">
      <alignment/>
      <protection/>
    </xf>
    <xf numFmtId="0" fontId="0" fillId="23" borderId="12" xfId="106" applyFill="1" applyBorder="1">
      <alignment/>
      <protection/>
    </xf>
    <xf numFmtId="0" fontId="27" fillId="25" borderId="13" xfId="106" applyFont="1" applyFill="1" applyBorder="1" applyAlignment="1">
      <alignment horizontal="center"/>
      <protection/>
    </xf>
    <xf numFmtId="0" fontId="28" fillId="26" borderId="14" xfId="106" applyFont="1" applyFill="1" applyBorder="1" applyAlignment="1">
      <alignment horizontal="center"/>
      <protection/>
    </xf>
    <xf numFmtId="0" fontId="27" fillId="25" borderId="14" xfId="106" applyFont="1" applyFill="1" applyBorder="1" applyAlignment="1">
      <alignment horizontal="center"/>
      <protection/>
    </xf>
    <xf numFmtId="0" fontId="27" fillId="25" borderId="15" xfId="106" applyFont="1" applyFill="1" applyBorder="1" applyAlignment="1">
      <alignment horizontal="center"/>
      <protection/>
    </xf>
    <xf numFmtId="0" fontId="0" fillId="23" borderId="16" xfId="106" applyFill="1" applyBorder="1">
      <alignment/>
      <protection/>
    </xf>
    <xf numFmtId="0" fontId="0" fillId="23" borderId="17" xfId="106" applyFill="1" applyBorder="1">
      <alignment/>
      <protection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2" fontId="31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2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30" fillId="0" borderId="27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14" fontId="29" fillId="0" borderId="18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/>
    </xf>
    <xf numFmtId="0" fontId="30" fillId="0" borderId="26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29" fillId="0" borderId="19" xfId="0" applyFont="1" applyBorder="1" applyAlignment="1">
      <alignment horizontal="center" vertical="top" wrapText="1"/>
    </xf>
    <xf numFmtId="14" fontId="29" fillId="0" borderId="19" xfId="0" applyNumberFormat="1" applyFont="1" applyBorder="1" applyAlignment="1">
      <alignment horizontal="center" vertical="top" wrapText="1"/>
    </xf>
    <xf numFmtId="0" fontId="2" fillId="26" borderId="19" xfId="0" applyFont="1" applyFill="1" applyBorder="1" applyAlignment="1">
      <alignment/>
    </xf>
    <xf numFmtId="0" fontId="30" fillId="26" borderId="22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35" fillId="0" borderId="18" xfId="0" applyFont="1" applyBorder="1" applyAlignment="1">
      <alignment/>
    </xf>
    <xf numFmtId="0" fontId="36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5" fillId="0" borderId="19" xfId="0" applyFont="1" applyBorder="1" applyAlignment="1">
      <alignment/>
    </xf>
    <xf numFmtId="0" fontId="36" fillId="0" borderId="19" xfId="0" applyFont="1" applyBorder="1" applyAlignment="1">
      <alignment horizontal="center"/>
    </xf>
    <xf numFmtId="0" fontId="2" fillId="26" borderId="0" xfId="0" applyFont="1" applyFill="1" applyAlignment="1">
      <alignment/>
    </xf>
    <xf numFmtId="0" fontId="37" fillId="26" borderId="0" xfId="0" applyFont="1" applyFill="1" applyAlignment="1">
      <alignment/>
    </xf>
    <xf numFmtId="0" fontId="3" fillId="0" borderId="0" xfId="0" applyFont="1" applyAlignment="1">
      <alignment horizontal="center"/>
    </xf>
    <xf numFmtId="0" fontId="38" fillId="27" borderId="30" xfId="0" applyFont="1" applyFill="1" applyBorder="1" applyAlignment="1">
      <alignment vertical="center"/>
    </xf>
    <xf numFmtId="0" fontId="38" fillId="27" borderId="16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0" fontId="2" fillId="26" borderId="0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2" fontId="2" fillId="0" borderId="25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30" fillId="0" borderId="21" xfId="0" applyFont="1" applyBorder="1" applyAlignment="1">
      <alignment wrapText="1"/>
    </xf>
    <xf numFmtId="0" fontId="30" fillId="0" borderId="29" xfId="0" applyFont="1" applyBorder="1" applyAlignment="1">
      <alignment wrapText="1"/>
    </xf>
    <xf numFmtId="14" fontId="29" fillId="0" borderId="30" xfId="0" applyNumberFormat="1" applyFont="1" applyBorder="1" applyAlignment="1">
      <alignment horizontal="center" wrapText="1"/>
    </xf>
    <xf numFmtId="2" fontId="31" fillId="0" borderId="20" xfId="0" applyNumberFormat="1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36" fillId="0" borderId="2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0" fillId="0" borderId="21" xfId="0" applyFont="1" applyBorder="1" applyAlignment="1">
      <alignment vertical="top" wrapText="1"/>
    </xf>
    <xf numFmtId="0" fontId="30" fillId="0" borderId="26" xfId="0" applyFont="1" applyBorder="1" applyAlignment="1">
      <alignment wrapText="1"/>
    </xf>
    <xf numFmtId="0" fontId="30" fillId="0" borderId="29" xfId="0" applyFont="1" applyBorder="1" applyAlignment="1">
      <alignment vertical="top" wrapText="1"/>
    </xf>
    <xf numFmtId="0" fontId="30" fillId="0" borderId="22" xfId="0" applyFont="1" applyBorder="1" applyAlignment="1">
      <alignment wrapText="1"/>
    </xf>
    <xf numFmtId="0" fontId="31" fillId="26" borderId="19" xfId="0" applyFont="1" applyFill="1" applyBorder="1" applyAlignment="1">
      <alignment horizontal="center"/>
    </xf>
    <xf numFmtId="2" fontId="31" fillId="26" borderId="19" xfId="0" applyNumberFormat="1" applyFont="1" applyFill="1" applyBorder="1" applyAlignment="1">
      <alignment horizontal="center"/>
    </xf>
    <xf numFmtId="0" fontId="30" fillId="26" borderId="26" xfId="0" applyFont="1" applyFill="1" applyBorder="1" applyAlignment="1">
      <alignment vertical="top" wrapText="1"/>
    </xf>
    <xf numFmtId="0" fontId="2" fillId="26" borderId="22" xfId="0" applyFont="1" applyFill="1" applyBorder="1" applyAlignment="1">
      <alignment/>
    </xf>
    <xf numFmtId="0" fontId="2" fillId="26" borderId="25" xfId="0" applyFont="1" applyFill="1" applyBorder="1" applyAlignment="1">
      <alignment/>
    </xf>
    <xf numFmtId="2" fontId="2" fillId="26" borderId="25" xfId="0" applyNumberFormat="1" applyFont="1" applyFill="1" applyBorder="1" applyAlignment="1">
      <alignment/>
    </xf>
    <xf numFmtId="0" fontId="29" fillId="26" borderId="19" xfId="0" applyFont="1" applyFill="1" applyBorder="1" applyAlignment="1">
      <alignment horizontal="center" vertical="top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2" borderId="21" xfId="0" applyFont="1" applyFill="1" applyBorder="1" applyAlignment="1">
      <alignment horizontal="center" vertical="center" wrapText="1"/>
    </xf>
    <xf numFmtId="0" fontId="38" fillId="22" borderId="29" xfId="0" applyFont="1" applyFill="1" applyBorder="1" applyAlignment="1">
      <alignment horizontal="center" vertical="center" wrapText="1"/>
    </xf>
    <xf numFmtId="0" fontId="38" fillId="22" borderId="30" xfId="0" applyFont="1" applyFill="1" applyBorder="1" applyAlignment="1">
      <alignment vertical="center"/>
    </xf>
    <xf numFmtId="1" fontId="31" fillId="0" borderId="25" xfId="0" applyNumberFormat="1" applyFont="1" applyBorder="1" applyAlignment="1">
      <alignment horizontal="center"/>
    </xf>
    <xf numFmtId="1" fontId="31" fillId="0" borderId="19" xfId="0" applyNumberFormat="1" applyFont="1" applyBorder="1" applyAlignment="1">
      <alignment horizontal="center"/>
    </xf>
    <xf numFmtId="1" fontId="31" fillId="0" borderId="20" xfId="0" applyNumberFormat="1" applyFont="1" applyBorder="1" applyAlignment="1">
      <alignment horizontal="center"/>
    </xf>
    <xf numFmtId="0" fontId="2" fillId="27" borderId="26" xfId="0" applyFont="1" applyFill="1" applyBorder="1" applyAlignment="1">
      <alignment/>
    </xf>
    <xf numFmtId="0" fontId="4" fillId="27" borderId="26" xfId="0" applyFont="1" applyFill="1" applyBorder="1" applyAlignment="1">
      <alignment vertical="top" wrapText="1"/>
    </xf>
    <xf numFmtId="0" fontId="4" fillId="27" borderId="22" xfId="0" applyFont="1" applyFill="1" applyBorder="1" applyAlignment="1">
      <alignment vertical="top" wrapText="1"/>
    </xf>
    <xf numFmtId="0" fontId="2" fillId="27" borderId="19" xfId="0" applyFont="1" applyFill="1" applyBorder="1" applyAlignment="1">
      <alignment horizontal="center" vertical="top" wrapText="1"/>
    </xf>
    <xf numFmtId="0" fontId="2" fillId="27" borderId="22" xfId="0" applyFont="1" applyFill="1" applyBorder="1" applyAlignment="1">
      <alignment/>
    </xf>
    <xf numFmtId="0" fontId="2" fillId="27" borderId="19" xfId="0" applyFont="1" applyFill="1" applyBorder="1" applyAlignment="1">
      <alignment/>
    </xf>
    <xf numFmtId="0" fontId="31" fillId="27" borderId="19" xfId="0" applyFont="1" applyFill="1" applyBorder="1" applyAlignment="1">
      <alignment horizontal="center"/>
    </xf>
    <xf numFmtId="2" fontId="31" fillId="27" borderId="19" xfId="0" applyNumberFormat="1" applyFont="1" applyFill="1" applyBorder="1" applyAlignment="1">
      <alignment horizontal="center"/>
    </xf>
    <xf numFmtId="0" fontId="2" fillId="27" borderId="25" xfId="0" applyFont="1" applyFill="1" applyBorder="1" applyAlignment="1">
      <alignment/>
    </xf>
    <xf numFmtId="2" fontId="2" fillId="27" borderId="25" xfId="0" applyNumberFormat="1" applyFont="1" applyFill="1" applyBorder="1" applyAlignment="1">
      <alignment/>
    </xf>
    <xf numFmtId="1" fontId="31" fillId="27" borderId="19" xfId="0" applyNumberFormat="1" applyFont="1" applyFill="1" applyBorder="1" applyAlignment="1">
      <alignment horizontal="center"/>
    </xf>
    <xf numFmtId="0" fontId="34" fillId="27" borderId="19" xfId="0" applyFont="1" applyFill="1" applyBorder="1" applyAlignment="1">
      <alignment horizontal="center"/>
    </xf>
    <xf numFmtId="0" fontId="35" fillId="27" borderId="19" xfId="0" applyFont="1" applyFill="1" applyBorder="1" applyAlignment="1">
      <alignment/>
    </xf>
    <xf numFmtId="0" fontId="36" fillId="27" borderId="19" xfId="0" applyFont="1" applyFill="1" applyBorder="1" applyAlignment="1">
      <alignment horizontal="center"/>
    </xf>
    <xf numFmtId="0" fontId="2" fillId="27" borderId="0" xfId="0" applyFont="1" applyFill="1" applyAlignment="1">
      <alignment/>
    </xf>
    <xf numFmtId="177" fontId="31" fillId="27" borderId="19" xfId="0" applyNumberFormat="1" applyFont="1" applyFill="1" applyBorder="1" applyAlignment="1">
      <alignment horizontal="center"/>
    </xf>
    <xf numFmtId="177" fontId="31" fillId="0" borderId="19" xfId="0" applyNumberFormat="1" applyFont="1" applyBorder="1" applyAlignment="1">
      <alignment horizontal="center"/>
    </xf>
    <xf numFmtId="0" fontId="2" fillId="26" borderId="35" xfId="0" applyFont="1" applyFill="1" applyBorder="1" applyAlignment="1">
      <alignment/>
    </xf>
    <xf numFmtId="0" fontId="30" fillId="26" borderId="35" xfId="0" applyFont="1" applyFill="1" applyBorder="1" applyAlignment="1">
      <alignment vertical="top" wrapText="1"/>
    </xf>
    <xf numFmtId="0" fontId="30" fillId="26" borderId="36" xfId="0" applyFont="1" applyFill="1" applyBorder="1" applyAlignment="1">
      <alignment vertical="top" wrapText="1"/>
    </xf>
    <xf numFmtId="14" fontId="29" fillId="26" borderId="25" xfId="0" applyNumberFormat="1" applyFont="1" applyFill="1" applyBorder="1" applyAlignment="1">
      <alignment horizontal="center" vertical="top" wrapText="1"/>
    </xf>
    <xf numFmtId="0" fontId="2" fillId="26" borderId="36" xfId="0" applyFont="1" applyFill="1" applyBorder="1" applyAlignment="1">
      <alignment/>
    </xf>
    <xf numFmtId="0" fontId="31" fillId="26" borderId="25" xfId="0" applyFont="1" applyFill="1" applyBorder="1" applyAlignment="1">
      <alignment horizontal="center"/>
    </xf>
    <xf numFmtId="2" fontId="31" fillId="26" borderId="25" xfId="0" applyNumberFormat="1" applyFont="1" applyFill="1" applyBorder="1" applyAlignment="1">
      <alignment horizontal="center"/>
    </xf>
    <xf numFmtId="1" fontId="31" fillId="26" borderId="25" xfId="0" applyNumberFormat="1" applyFont="1" applyFill="1" applyBorder="1" applyAlignment="1">
      <alignment horizontal="center"/>
    </xf>
    <xf numFmtId="0" fontId="2" fillId="17" borderId="26" xfId="0" applyFont="1" applyFill="1" applyBorder="1" applyAlignment="1">
      <alignment/>
    </xf>
    <xf numFmtId="0" fontId="4" fillId="17" borderId="26" xfId="0" applyFont="1" applyFill="1" applyBorder="1" applyAlignment="1">
      <alignment vertical="top" wrapText="1"/>
    </xf>
    <xf numFmtId="0" fontId="4" fillId="17" borderId="22" xfId="0" applyFont="1" applyFill="1" applyBorder="1" applyAlignment="1">
      <alignment vertical="top" wrapText="1"/>
    </xf>
    <xf numFmtId="0" fontId="2" fillId="17" borderId="19" xfId="0" applyFont="1" applyFill="1" applyBorder="1" applyAlignment="1">
      <alignment horizontal="center" vertical="top" wrapText="1"/>
    </xf>
    <xf numFmtId="0" fontId="2" fillId="17" borderId="22" xfId="0" applyFont="1" applyFill="1" applyBorder="1" applyAlignment="1">
      <alignment/>
    </xf>
    <xf numFmtId="0" fontId="2" fillId="17" borderId="19" xfId="0" applyFont="1" applyFill="1" applyBorder="1" applyAlignment="1">
      <alignment/>
    </xf>
    <xf numFmtId="0" fontId="31" fillId="17" borderId="19" xfId="0" applyFont="1" applyFill="1" applyBorder="1" applyAlignment="1">
      <alignment horizontal="center"/>
    </xf>
    <xf numFmtId="2" fontId="31" fillId="17" borderId="19" xfId="0" applyNumberFormat="1" applyFont="1" applyFill="1" applyBorder="1" applyAlignment="1">
      <alignment horizontal="center"/>
    </xf>
    <xf numFmtId="0" fontId="2" fillId="17" borderId="25" xfId="0" applyFont="1" applyFill="1" applyBorder="1" applyAlignment="1">
      <alignment/>
    </xf>
    <xf numFmtId="2" fontId="2" fillId="17" borderId="25" xfId="0" applyNumberFormat="1" applyFont="1" applyFill="1" applyBorder="1" applyAlignment="1">
      <alignment/>
    </xf>
    <xf numFmtId="1" fontId="31" fillId="17" borderId="19" xfId="0" applyNumberFormat="1" applyFont="1" applyFill="1" applyBorder="1" applyAlignment="1">
      <alignment horizontal="center"/>
    </xf>
    <xf numFmtId="1" fontId="31" fillId="17" borderId="25" xfId="0" applyNumberFormat="1" applyFont="1" applyFill="1" applyBorder="1" applyAlignment="1">
      <alignment horizontal="center"/>
    </xf>
    <xf numFmtId="2" fontId="31" fillId="17" borderId="25" xfId="0" applyNumberFormat="1" applyFont="1" applyFill="1" applyBorder="1" applyAlignment="1">
      <alignment horizontal="center"/>
    </xf>
    <xf numFmtId="0" fontId="2" fillId="17" borderId="0" xfId="0" applyFont="1" applyFill="1" applyAlignment="1">
      <alignment/>
    </xf>
    <xf numFmtId="0" fontId="2" fillId="0" borderId="25" xfId="0" applyFont="1" applyFill="1" applyBorder="1" applyAlignment="1">
      <alignment/>
    </xf>
    <xf numFmtId="2" fontId="31" fillId="0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2" fillId="0" borderId="25" xfId="0" applyNumberFormat="1" applyFont="1" applyFill="1" applyBorder="1" applyAlignment="1">
      <alignment/>
    </xf>
    <xf numFmtId="1" fontId="31" fillId="0" borderId="25" xfId="0" applyNumberFormat="1" applyFont="1" applyFill="1" applyBorder="1" applyAlignment="1">
      <alignment horizontal="center"/>
    </xf>
    <xf numFmtId="0" fontId="30" fillId="0" borderId="26" xfId="0" applyFont="1" applyFill="1" applyBorder="1" applyAlignment="1">
      <alignment vertical="top" wrapText="1"/>
    </xf>
    <xf numFmtId="0" fontId="30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1" fillId="0" borderId="19" xfId="0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0" fontId="2" fillId="26" borderId="26" xfId="0" applyFont="1" applyFill="1" applyBorder="1" applyAlignment="1">
      <alignment/>
    </xf>
    <xf numFmtId="1" fontId="31" fillId="26" borderId="19" xfId="0" applyNumberFormat="1" applyFont="1" applyFill="1" applyBorder="1" applyAlignment="1">
      <alignment horizontal="center"/>
    </xf>
    <xf numFmtId="0" fontId="29" fillId="0" borderId="37" xfId="0" applyFont="1" applyBorder="1" applyAlignment="1">
      <alignment horizontal="right" vertical="top" wrapText="1"/>
    </xf>
    <xf numFmtId="0" fontId="29" fillId="0" borderId="38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wrapText="1"/>
    </xf>
    <xf numFmtId="14" fontId="29" fillId="0" borderId="38" xfId="0" applyNumberFormat="1" applyFont="1" applyBorder="1" applyAlignment="1">
      <alignment horizontal="right" vertical="top" wrapText="1"/>
    </xf>
    <xf numFmtId="14" fontId="29" fillId="0" borderId="38" xfId="0" applyNumberFormat="1" applyFont="1" applyFill="1" applyBorder="1" applyAlignment="1">
      <alignment horizontal="right" vertical="top" wrapText="1"/>
    </xf>
    <xf numFmtId="0" fontId="29" fillId="0" borderId="38" xfId="0" applyFont="1" applyFill="1" applyBorder="1" applyAlignment="1">
      <alignment horizontal="right" vertical="top" wrapText="1"/>
    </xf>
    <xf numFmtId="0" fontId="29" fillId="0" borderId="39" xfId="0" applyFont="1" applyBorder="1" applyAlignment="1">
      <alignment horizontal="right" wrapText="1"/>
    </xf>
    <xf numFmtId="0" fontId="31" fillId="26" borderId="40" xfId="0" applyFont="1" applyFill="1" applyBorder="1" applyAlignment="1">
      <alignment horizontal="center" vertical="center" textRotation="180"/>
    </xf>
    <xf numFmtId="0" fontId="31" fillId="26" borderId="41" xfId="0" applyFont="1" applyFill="1" applyBorder="1" applyAlignment="1">
      <alignment horizontal="center" vertical="center" textRotation="180"/>
    </xf>
    <xf numFmtId="0" fontId="31" fillId="26" borderId="21" xfId="0" applyFont="1" applyFill="1" applyBorder="1" applyAlignment="1">
      <alignment horizontal="center" vertical="center" textRotation="180"/>
    </xf>
    <xf numFmtId="0" fontId="4" fillId="22" borderId="42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44" fillId="0" borderId="0" xfId="0" applyFont="1" applyAlignment="1">
      <alignment/>
    </xf>
    <xf numFmtId="0" fontId="2" fillId="22" borderId="0" xfId="0" applyFont="1" applyFill="1" applyAlignment="1">
      <alignment/>
    </xf>
    <xf numFmtId="0" fontId="40" fillId="22" borderId="0" xfId="0" applyFont="1" applyFill="1" applyAlignment="1">
      <alignment/>
    </xf>
    <xf numFmtId="0" fontId="4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" fillId="22" borderId="0" xfId="0" applyFont="1" applyFill="1" applyBorder="1" applyAlignment="1">
      <alignment/>
    </xf>
    <xf numFmtId="0" fontId="2" fillId="22" borderId="19" xfId="0" applyFont="1" applyFill="1" applyBorder="1" applyAlignment="1">
      <alignment/>
    </xf>
    <xf numFmtId="2" fontId="31" fillId="22" borderId="19" xfId="0" applyNumberFormat="1" applyFont="1" applyFill="1" applyBorder="1" applyAlignment="1">
      <alignment horizontal="center"/>
    </xf>
    <xf numFmtId="0" fontId="2" fillId="26" borderId="32" xfId="0" applyFont="1" applyFill="1" applyBorder="1" applyAlignment="1">
      <alignment horizontal="center"/>
    </xf>
    <xf numFmtId="0" fontId="2" fillId="26" borderId="33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38" fillId="26" borderId="32" xfId="0" applyFont="1" applyFill="1" applyBorder="1" applyAlignment="1">
      <alignment horizontal="center" vertical="center" wrapText="1"/>
    </xf>
    <xf numFmtId="0" fontId="38" fillId="26" borderId="33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/>
    </xf>
    <xf numFmtId="0" fontId="38" fillId="27" borderId="32" xfId="0" applyFont="1" applyFill="1" applyBorder="1" applyAlignment="1">
      <alignment horizontal="center" vertical="center" wrapText="1"/>
    </xf>
    <xf numFmtId="0" fontId="38" fillId="27" borderId="33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7" fillId="0" borderId="42" xfId="0" applyFont="1" applyBorder="1" applyAlignment="1">
      <alignment/>
    </xf>
    <xf numFmtId="0" fontId="25" fillId="0" borderId="42" xfId="0" applyFont="1" applyBorder="1" applyAlignment="1">
      <alignment horizontal="center"/>
    </xf>
    <xf numFmtId="0" fontId="37" fillId="0" borderId="43" xfId="0" applyFont="1" applyBorder="1" applyAlignment="1">
      <alignment/>
    </xf>
    <xf numFmtId="0" fontId="25" fillId="0" borderId="43" xfId="0" applyFont="1" applyBorder="1" applyAlignment="1">
      <alignment horizontal="center"/>
    </xf>
    <xf numFmtId="0" fontId="37" fillId="0" borderId="47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37" fillId="0" borderId="6" xfId="0" applyFont="1" applyFill="1" applyBorder="1" applyAlignment="1">
      <alignment/>
    </xf>
    <xf numFmtId="0" fontId="29" fillId="0" borderId="39" xfId="0" applyFont="1" applyBorder="1" applyAlignment="1">
      <alignment horizontal="right" vertical="top" wrapText="1"/>
    </xf>
    <xf numFmtId="0" fontId="29" fillId="0" borderId="38" xfId="0" applyFont="1" applyBorder="1" applyAlignment="1">
      <alignment horizontal="right" wrapText="1"/>
    </xf>
    <xf numFmtId="14" fontId="29" fillId="0" borderId="37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Alignment="1">
      <alignment/>
    </xf>
    <xf numFmtId="2" fontId="60" fillId="0" borderId="19" xfId="0" applyNumberFormat="1" applyFont="1" applyBorder="1" applyAlignment="1">
      <alignment horizontal="center"/>
    </xf>
    <xf numFmtId="0" fontId="4" fillId="22" borderId="6" xfId="0" applyFont="1" applyFill="1" applyBorder="1" applyAlignment="1">
      <alignment horizontal="center"/>
    </xf>
    <xf numFmtId="0" fontId="36" fillId="26" borderId="31" xfId="0" applyFont="1" applyFill="1" applyBorder="1" applyAlignment="1">
      <alignment horizontal="center" vertical="center" wrapText="1"/>
    </xf>
    <xf numFmtId="0" fontId="36" fillId="26" borderId="30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36" fillId="26" borderId="31" xfId="0" applyFont="1" applyFill="1" applyBorder="1" applyAlignment="1">
      <alignment horizontal="center" vertical="center" wrapText="1"/>
    </xf>
    <xf numFmtId="0" fontId="36" fillId="26" borderId="30" xfId="0" applyFont="1" applyFill="1" applyBorder="1" applyAlignment="1">
      <alignment horizontal="center"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textRotation="180"/>
    </xf>
    <xf numFmtId="0" fontId="31" fillId="26" borderId="31" xfId="0" applyFont="1" applyFill="1" applyBorder="1" applyAlignment="1">
      <alignment horizontal="center" vertical="center" textRotation="180"/>
    </xf>
    <xf numFmtId="0" fontId="31" fillId="26" borderId="30" xfId="0" applyFont="1" applyFill="1" applyBorder="1" applyAlignment="1">
      <alignment horizontal="center" vertical="center" textRotation="180"/>
    </xf>
    <xf numFmtId="0" fontId="2" fillId="0" borderId="4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2" fillId="26" borderId="16" xfId="0" applyFont="1" applyFill="1" applyBorder="1" applyAlignment="1">
      <alignment horizontal="center" vertical="center" textRotation="180"/>
    </xf>
    <xf numFmtId="0" fontId="2" fillId="26" borderId="31" xfId="0" applyFont="1" applyFill="1" applyBorder="1" applyAlignment="1">
      <alignment horizontal="center" vertical="center" textRotation="180"/>
    </xf>
    <xf numFmtId="0" fontId="2" fillId="26" borderId="30" xfId="0" applyFont="1" applyFill="1" applyBorder="1" applyAlignment="1">
      <alignment horizontal="center" vertical="center" textRotation="180"/>
    </xf>
    <xf numFmtId="0" fontId="38" fillId="27" borderId="16" xfId="0" applyFont="1" applyFill="1" applyBorder="1" applyAlignment="1">
      <alignment horizontal="center" vertical="center" wrapText="1"/>
    </xf>
    <xf numFmtId="0" fontId="38" fillId="27" borderId="31" xfId="0" applyFont="1" applyFill="1" applyBorder="1" applyAlignment="1">
      <alignment horizontal="center" vertical="center" wrapText="1"/>
    </xf>
    <xf numFmtId="0" fontId="41" fillId="22" borderId="48" xfId="0" applyFont="1" applyFill="1" applyBorder="1" applyAlignment="1">
      <alignment horizontal="center" vertical="center"/>
    </xf>
    <xf numFmtId="0" fontId="41" fillId="22" borderId="38" xfId="0" applyFont="1" applyFill="1" applyBorder="1" applyAlignment="1">
      <alignment horizontal="center" vertical="center"/>
    </xf>
    <xf numFmtId="0" fontId="41" fillId="22" borderId="49" xfId="0" applyFont="1" applyFill="1" applyBorder="1" applyAlignment="1">
      <alignment horizontal="center" vertical="center"/>
    </xf>
    <xf numFmtId="0" fontId="41" fillId="22" borderId="39" xfId="0" applyFont="1" applyFill="1" applyBorder="1" applyAlignment="1">
      <alignment horizontal="center" vertical="center"/>
    </xf>
    <xf numFmtId="0" fontId="38" fillId="22" borderId="40" xfId="0" applyFont="1" applyFill="1" applyBorder="1" applyAlignment="1">
      <alignment horizontal="center" vertical="center" wrapText="1"/>
    </xf>
    <xf numFmtId="0" fontId="38" fillId="22" borderId="32" xfId="0" applyFont="1" applyFill="1" applyBorder="1" applyAlignment="1">
      <alignment horizontal="center" vertical="center" wrapText="1"/>
    </xf>
    <xf numFmtId="0" fontId="38" fillId="22" borderId="21" xfId="0" applyFont="1" applyFill="1" applyBorder="1" applyAlignment="1">
      <alignment horizontal="center" vertical="center" wrapText="1"/>
    </xf>
    <xf numFmtId="0" fontId="38" fillId="22" borderId="2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17" borderId="47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37" fillId="0" borderId="42" xfId="0" applyFont="1" applyBorder="1" applyAlignment="1">
      <alignment horizontal="left"/>
    </xf>
    <xf numFmtId="0" fontId="25" fillId="10" borderId="43" xfId="0" applyFont="1" applyFill="1" applyBorder="1" applyAlignment="1">
      <alignment horizontal="center"/>
    </xf>
    <xf numFmtId="0" fontId="25" fillId="26" borderId="43" xfId="0" applyFont="1" applyFill="1" applyBorder="1" applyAlignment="1">
      <alignment horizontal="center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31" xfId="0" applyFont="1" applyFill="1" applyBorder="1" applyAlignment="1">
      <alignment horizontal="center" vertical="center" wrapText="1"/>
    </xf>
    <xf numFmtId="0" fontId="25" fillId="26" borderId="30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25" fillId="26" borderId="32" xfId="0" applyFont="1" applyFill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29" xfId="0" applyFont="1" applyFill="1" applyBorder="1" applyAlignment="1">
      <alignment horizontal="center" vertical="center" wrapText="1"/>
    </xf>
  </cellXfs>
  <cellStyles count="93">
    <cellStyle name="Normal" xfId="0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_INQUIRY ¿µ¾÷AßAø " xfId="50"/>
    <cellStyle name="ÄÞ¸¶ [0]_1" xfId="51"/>
    <cellStyle name="AÞ¸¶ [0]_INQUIRY ¿µ¾÷AßAø " xfId="52"/>
    <cellStyle name="ÄÞ¸¶_1" xfId="53"/>
    <cellStyle name="AÞ¸¶_INQUIRY ¿µ¾÷AßAø " xfId="54"/>
    <cellStyle name="Bad" xfId="55"/>
    <cellStyle name="C?AØ_¿µ¾÷CoE² " xfId="56"/>
    <cellStyle name="Ç¥ÁØ_PO0862_bldg_BQ" xfId="57"/>
    <cellStyle name="Calculation" xfId="58"/>
    <cellStyle name="category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xplanatory Text" xfId="68"/>
    <cellStyle name="Fixed" xfId="69"/>
    <cellStyle name="Followed Hyperlink" xfId="70"/>
    <cellStyle name="Good" xfId="71"/>
    <cellStyle name="Grey" xfId="72"/>
    <cellStyle name="HEADER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Input [yellow]" xfId="82"/>
    <cellStyle name="Linked Cell" xfId="83"/>
    <cellStyle name="Model" xfId="84"/>
    <cellStyle name="Neutral" xfId="85"/>
    <cellStyle name="Normal - Style1" xfId="86"/>
    <cellStyle name="Note" xfId="87"/>
    <cellStyle name="Output" xfId="88"/>
    <cellStyle name="Percent" xfId="89"/>
    <cellStyle name="Percent [2]" xfId="90"/>
    <cellStyle name="subhead" xfId="91"/>
    <cellStyle name="Title" xfId="92"/>
    <cellStyle name="Total" xfId="93"/>
    <cellStyle name="Warning Text" xfId="94"/>
    <cellStyle name="똿뗦먛귟 [0.00]_PRODUCT DETAIL Q1" xfId="95"/>
    <cellStyle name="똿뗦먛귟_PRODUCT DETAIL Q1" xfId="96"/>
    <cellStyle name="믅됞 [0.00]_PRODUCT DETAIL Q1" xfId="97"/>
    <cellStyle name="믅됞_PRODUCT DETAIL Q1" xfId="98"/>
    <cellStyle name="백분율_HOBONG" xfId="99"/>
    <cellStyle name="뷭?_BOOKSHIP" xfId="100"/>
    <cellStyle name="콤마 [0]_1202" xfId="101"/>
    <cellStyle name="콤마_1202" xfId="102"/>
    <cellStyle name="통화 [0]_1202" xfId="103"/>
    <cellStyle name="통화_1202" xfId="104"/>
    <cellStyle name="표준_(정보부문)월별인원계획" xfId="105"/>
    <cellStyle name="표준_kc-elec system check list" xfId="106"/>
  </cellStyles>
  <dxfs count="14">
    <dxf>
      <fill>
        <patternFill>
          <bgColor indexed="24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 patternType="none">
          <bgColor indexed="65"/>
        </patternFill>
      </fill>
    </dxf>
    <dxf>
      <fill>
        <patternFill>
          <bgColor indexed="2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SE6380\TOP1\MISS_&#168;&#207;&#161;&#192;\ORIGINAL\&#168;&#207;&#161;&#192;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&#167;%20M&#225;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&#167;%20M&#225;\My%20Documents\99v0233\Eq_sum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&#167;%20M&#225;\WINDOWS\TEMP\IBAS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&#167;%20M&#225;\My%20Documents\binh%20kt\CTCI-CPP\quota\Painting_Insulation_Coating-M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C&#167;%20M&#225;\My%20Documents\binh%20kt\CTCI-CPP\quota\Piping-M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EAK DOWN-0615-cn"/>
      <sheetName val="BREAK DOWN-0615"/>
      <sheetName val="SUMMARY"/>
      <sheetName val="BREAK DOWN"/>
      <sheetName val="BREAK DOWN_PQ"/>
    </sheetNames>
    <sheetDataSet>
      <sheetData sheetId="2">
        <row r="16">
          <cell r="I16">
            <v>31.945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AZPP</v>
          </cell>
          <cell r="AI20" t="str">
            <v>ALKYD ZINC PHOSPHATE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24.77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1000</v>
          </cell>
          <cell r="AU20">
            <v>440</v>
          </cell>
          <cell r="AV20">
            <v>368</v>
          </cell>
        </row>
        <row r="21">
          <cell r="AH21" t="str">
            <v>IOP</v>
          </cell>
          <cell r="AI21" t="str">
            <v>IRON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FINISH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17.16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1100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HBCP</v>
          </cell>
          <cell r="AI41" t="str">
            <v>HIGH BUILD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COATING/POLYAMIDE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EMP</v>
          </cell>
          <cell r="AI57" t="str">
            <v>EPOXY MIDDLE PRIMER 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RESIN.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 SILICONE RESIN.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SILICONE RESIN.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21.52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650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PaintingREV1"/>
      <sheetName val="Coating-WrappingREV1"/>
      <sheetName val="Insulation "/>
      <sheetName val="InsulationREV1"/>
      <sheetName val="Insulation.REV1"/>
      <sheetName val="Painting"/>
      <sheetName val="Coating-Wrapping"/>
      <sheetName val="TH"/>
      <sheetName val="von xay lap"/>
      <sheetName val="von thiet bi"/>
      <sheetName val="chi phi khac"/>
      <sheetName val="phan bo von"/>
      <sheetName val="Du tru von"/>
      <sheetName val="co cau von"/>
      <sheetName val="khau hao"/>
      <sheetName val="Chi phi NVL"/>
      <sheetName val="Gia thanh"/>
      <sheetName val="chi phi NVL cho 1 nam"/>
      <sheetName val="chi phi SX"/>
      <sheetName val="Doanh thu"/>
      <sheetName val="lo lai"/>
      <sheetName val="dong tien"/>
      <sheetName val="nguon tra no"/>
      <sheetName val="thoi gian hoan von"/>
      <sheetName val="NPV&amp;IRR m"/>
      <sheetName val="NPV&amp;IRR t"/>
      <sheetName val="Hoa von"/>
      <sheetName val="do nhay"/>
      <sheetName val="Sheet1"/>
      <sheetName val="Sheet16"/>
      <sheetName val="XL4Popp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COST"/>
      <sheetName val="U_P BASE"/>
      <sheetName val="MTL(UG)"/>
      <sheetName val="MTL(AG)"/>
      <sheetName val="MTL(AG-FF)"/>
      <sheetName val="MTL(FF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91"/>
  <sheetViews>
    <sheetView tabSelected="1" zoomScalePageLayoutView="0" workbookViewId="0" topLeftCell="A4">
      <pane xSplit="8" ySplit="4" topLeftCell="DO41" activePane="bottomRight" state="frozen"/>
      <selection pane="topLeft" activeCell="A4" sqref="A4"/>
      <selection pane="topRight" activeCell="I4" sqref="I4"/>
      <selection pane="bottomLeft" activeCell="A8" sqref="A8"/>
      <selection pane="bottomRight" activeCell="EG55" sqref="EG55"/>
    </sheetView>
  </sheetViews>
  <sheetFormatPr defaultColWidth="9.140625" defaultRowHeight="16.5" customHeight="1"/>
  <cols>
    <col min="1" max="1" width="4.57421875" style="1" customWidth="1"/>
    <col min="2" max="2" width="19.421875" style="3" customWidth="1"/>
    <col min="3" max="3" width="8.140625" style="3" customWidth="1"/>
    <col min="4" max="4" width="12.8515625" style="2" hidden="1" customWidth="1"/>
    <col min="5" max="8" width="4.7109375" style="1" hidden="1" customWidth="1"/>
    <col min="9" max="10" width="4.28125" style="1" customWidth="1"/>
    <col min="11" max="11" width="16.28125" style="1" customWidth="1"/>
    <col min="12" max="20" width="4.28125" style="1" customWidth="1"/>
    <col min="21" max="21" width="6.28125" style="24" customWidth="1"/>
    <col min="22" max="22" width="5.7109375" style="24" customWidth="1"/>
    <col min="23" max="36" width="4.28125" style="1" customWidth="1"/>
    <col min="37" max="37" width="6.140625" style="1" customWidth="1"/>
    <col min="38" max="38" width="6.00390625" style="1" customWidth="1"/>
    <col min="39" max="39" width="6.421875" style="1" customWidth="1"/>
    <col min="40" max="57" width="4.28125" style="1" customWidth="1"/>
    <col min="58" max="58" width="5.7109375" style="1" customWidth="1"/>
    <col min="59" max="59" width="6.00390625" style="1" customWidth="1"/>
    <col min="60" max="74" width="6.421875" style="1" customWidth="1"/>
    <col min="75" max="75" width="4.28125" style="1" customWidth="1"/>
    <col min="76" max="76" width="4.7109375" style="1" customWidth="1"/>
    <col min="77" max="90" width="4.28125" style="1" customWidth="1"/>
    <col min="91" max="91" width="6.28125" style="24" customWidth="1"/>
    <col min="92" max="92" width="5.7109375" style="24" customWidth="1"/>
    <col min="93" max="93" width="10.140625" style="24" customWidth="1"/>
    <col min="94" max="107" width="4.28125" style="1" customWidth="1"/>
    <col min="108" max="108" width="6.140625" style="1" customWidth="1"/>
    <col min="109" max="109" width="6.7109375" style="1" customWidth="1"/>
    <col min="110" max="110" width="6.421875" style="1" customWidth="1"/>
    <col min="111" max="111" width="10.140625" style="1" customWidth="1"/>
    <col min="112" max="112" width="5.7109375" style="1" customWidth="1"/>
    <col min="113" max="113" width="9.140625" style="1" customWidth="1"/>
    <col min="114" max="114" width="4.28125" style="1" customWidth="1"/>
    <col min="115" max="115" width="4.7109375" style="1" customWidth="1"/>
    <col min="116" max="125" width="4.28125" style="1" customWidth="1"/>
    <col min="126" max="126" width="6.28125" style="24" customWidth="1"/>
    <col min="127" max="127" width="5.7109375" style="24" customWidth="1"/>
    <col min="128" max="128" width="12.28125" style="24" customWidth="1"/>
    <col min="129" max="142" width="4.28125" style="1" customWidth="1"/>
    <col min="143" max="143" width="6.140625" style="1" customWidth="1"/>
    <col min="144" max="144" width="6.7109375" style="1" customWidth="1"/>
    <col min="145" max="145" width="6.421875" style="1" customWidth="1"/>
    <col min="146" max="16384" width="9.140625" style="1" customWidth="1"/>
  </cols>
  <sheetData>
    <row r="1" spans="1:5" ht="16.5" customHeight="1">
      <c r="A1" s="233" t="s">
        <v>39</v>
      </c>
      <c r="B1" s="233"/>
      <c r="C1" s="233"/>
      <c r="D1" s="233"/>
      <c r="E1" s="233"/>
    </row>
    <row r="2" spans="1:5" ht="15.75">
      <c r="A2" s="234" t="s">
        <v>28</v>
      </c>
      <c r="B2" s="234"/>
      <c r="C2" s="234"/>
      <c r="D2" s="234"/>
      <c r="E2" s="234"/>
    </row>
    <row r="3" spans="2:5" ht="15.75" customHeight="1">
      <c r="B3" s="20"/>
      <c r="C3" s="20"/>
      <c r="D3" s="20"/>
      <c r="E3" s="20"/>
    </row>
    <row r="4" spans="1:5" ht="15.75">
      <c r="A4" s="44" t="s">
        <v>40</v>
      </c>
      <c r="B4" s="55"/>
      <c r="C4" s="2"/>
      <c r="E4" s="2"/>
    </row>
    <row r="5" spans="1:145" ht="15" customHeight="1">
      <c r="A5" s="202" t="s">
        <v>137</v>
      </c>
      <c r="B5" s="232" t="s">
        <v>3</v>
      </c>
      <c r="C5" s="232"/>
      <c r="D5" s="232" t="s">
        <v>4</v>
      </c>
      <c r="E5" s="215" t="s">
        <v>29</v>
      </c>
      <c r="F5" s="216"/>
      <c r="G5" s="215" t="s">
        <v>30</v>
      </c>
      <c r="H5" s="216"/>
      <c r="I5" s="215" t="s">
        <v>31</v>
      </c>
      <c r="J5" s="216"/>
      <c r="K5" s="215" t="s">
        <v>37</v>
      </c>
      <c r="L5" s="216"/>
      <c r="M5" s="215" t="s">
        <v>47</v>
      </c>
      <c r="N5" s="216"/>
      <c r="O5" s="215" t="s">
        <v>41</v>
      </c>
      <c r="P5" s="216"/>
      <c r="Q5" s="215" t="s">
        <v>43</v>
      </c>
      <c r="R5" s="216"/>
      <c r="S5" s="215" t="s">
        <v>32</v>
      </c>
      <c r="T5" s="216"/>
      <c r="U5" s="210" t="s">
        <v>34</v>
      </c>
      <c r="V5" s="212" t="s">
        <v>35</v>
      </c>
      <c r="W5" s="215" t="s">
        <v>36</v>
      </c>
      <c r="X5" s="216"/>
      <c r="Y5" s="215" t="s">
        <v>128</v>
      </c>
      <c r="Z5" s="216"/>
      <c r="AA5" s="215" t="s">
        <v>33</v>
      </c>
      <c r="AB5" s="216"/>
      <c r="AC5" s="215" t="s">
        <v>129</v>
      </c>
      <c r="AD5" s="216"/>
      <c r="AE5" s="215" t="s">
        <v>44</v>
      </c>
      <c r="AF5" s="216"/>
      <c r="AG5" s="215" t="s">
        <v>42</v>
      </c>
      <c r="AH5" s="216"/>
      <c r="AI5" s="215" t="s">
        <v>125</v>
      </c>
      <c r="AJ5" s="216"/>
      <c r="AK5" s="217" t="s">
        <v>34</v>
      </c>
      <c r="AL5" s="219" t="s">
        <v>38</v>
      </c>
      <c r="AM5" s="222" t="s">
        <v>136</v>
      </c>
      <c r="AN5" s="215" t="s">
        <v>138</v>
      </c>
      <c r="AO5" s="216"/>
      <c r="AP5" s="215" t="s">
        <v>139</v>
      </c>
      <c r="AQ5" s="216"/>
      <c r="AR5" s="215" t="s">
        <v>140</v>
      </c>
      <c r="AS5" s="216"/>
      <c r="AT5" s="215" t="s">
        <v>141</v>
      </c>
      <c r="AU5" s="216"/>
      <c r="AV5" s="215" t="s">
        <v>142</v>
      </c>
      <c r="AW5" s="216"/>
      <c r="AX5" s="215" t="s">
        <v>143</v>
      </c>
      <c r="AY5" s="216"/>
      <c r="AZ5" s="215" t="s">
        <v>144</v>
      </c>
      <c r="BA5" s="216"/>
      <c r="BB5" s="215" t="s">
        <v>145</v>
      </c>
      <c r="BC5" s="216"/>
      <c r="BD5" s="215" t="s">
        <v>146</v>
      </c>
      <c r="BE5" s="216"/>
      <c r="BF5" s="169" t="s">
        <v>147</v>
      </c>
      <c r="BG5" s="169" t="s">
        <v>149</v>
      </c>
      <c r="BH5" s="228" t="s">
        <v>151</v>
      </c>
      <c r="BI5" s="229"/>
      <c r="BJ5" s="228" t="s">
        <v>152</v>
      </c>
      <c r="BK5" s="229"/>
      <c r="BL5" s="228" t="s">
        <v>153</v>
      </c>
      <c r="BM5" s="229"/>
      <c r="BN5" s="228" t="s">
        <v>154</v>
      </c>
      <c r="BO5" s="229"/>
      <c r="BP5" s="228" t="s">
        <v>156</v>
      </c>
      <c r="BQ5" s="229"/>
      <c r="BR5" s="228" t="s">
        <v>158</v>
      </c>
      <c r="BS5" s="229"/>
      <c r="BT5" s="172" t="s">
        <v>147</v>
      </c>
      <c r="BU5" s="172" t="s">
        <v>149</v>
      </c>
      <c r="BV5" s="175" t="s">
        <v>149</v>
      </c>
      <c r="BW5" s="215" t="s">
        <v>164</v>
      </c>
      <c r="BX5" s="216"/>
      <c r="BY5" s="215" t="s">
        <v>166</v>
      </c>
      <c r="BZ5" s="216"/>
      <c r="CA5" s="215" t="s">
        <v>167</v>
      </c>
      <c r="CB5" s="216"/>
      <c r="CC5" s="215" t="s">
        <v>169</v>
      </c>
      <c r="CD5" s="216"/>
      <c r="CE5" s="215" t="s">
        <v>171</v>
      </c>
      <c r="CF5" s="216"/>
      <c r="CG5" s="215" t="s">
        <v>172</v>
      </c>
      <c r="CH5" s="216"/>
      <c r="CI5" s="215" t="s">
        <v>173</v>
      </c>
      <c r="CJ5" s="216"/>
      <c r="CK5" s="215" t="s">
        <v>137</v>
      </c>
      <c r="CL5" s="216"/>
      <c r="CM5" s="210" t="s">
        <v>34</v>
      </c>
      <c r="CN5" s="212" t="s">
        <v>219</v>
      </c>
      <c r="CO5" s="152"/>
      <c r="CP5" s="215" t="s">
        <v>206</v>
      </c>
      <c r="CQ5" s="216"/>
      <c r="CR5" s="215" t="s">
        <v>208</v>
      </c>
      <c r="CS5" s="216"/>
      <c r="CT5" s="215" t="s">
        <v>209</v>
      </c>
      <c r="CU5" s="216"/>
      <c r="CV5" s="215" t="s">
        <v>210</v>
      </c>
      <c r="CW5" s="216"/>
      <c r="CX5" s="215" t="s">
        <v>211</v>
      </c>
      <c r="CY5" s="216"/>
      <c r="CZ5" s="215" t="s">
        <v>212</v>
      </c>
      <c r="DA5" s="216"/>
      <c r="DB5" s="215" t="s">
        <v>214</v>
      </c>
      <c r="DC5" s="216"/>
      <c r="DD5" s="217" t="s">
        <v>34</v>
      </c>
      <c r="DE5" s="219" t="s">
        <v>220</v>
      </c>
      <c r="DF5" s="222" t="s">
        <v>221</v>
      </c>
      <c r="DG5" s="203" t="s">
        <v>130</v>
      </c>
      <c r="DH5" s="206" t="s">
        <v>131</v>
      </c>
      <c r="DI5" s="206"/>
      <c r="DJ5" s="215" t="s">
        <v>225</v>
      </c>
      <c r="DK5" s="216"/>
      <c r="DL5" s="215" t="s">
        <v>227</v>
      </c>
      <c r="DM5" s="216"/>
      <c r="DN5" s="215" t="s">
        <v>229</v>
      </c>
      <c r="DO5" s="216"/>
      <c r="DP5" s="215" t="s">
        <v>231</v>
      </c>
      <c r="DQ5" s="216"/>
      <c r="DR5" s="215" t="s">
        <v>232</v>
      </c>
      <c r="DS5" s="216"/>
      <c r="DT5" s="215" t="s">
        <v>241</v>
      </c>
      <c r="DU5" s="216"/>
      <c r="DV5" s="210" t="s">
        <v>34</v>
      </c>
      <c r="DW5" s="212" t="s">
        <v>222</v>
      </c>
      <c r="DX5" s="152"/>
      <c r="DY5" s="215"/>
      <c r="DZ5" s="216"/>
      <c r="EA5" s="215"/>
      <c r="EB5" s="216"/>
      <c r="EC5" s="215"/>
      <c r="ED5" s="216"/>
      <c r="EE5" s="215"/>
      <c r="EF5" s="216"/>
      <c r="EG5" s="215"/>
      <c r="EH5" s="216"/>
      <c r="EI5" s="215"/>
      <c r="EJ5" s="216"/>
      <c r="EK5" s="215"/>
      <c r="EL5" s="216"/>
      <c r="EM5" s="217" t="s">
        <v>34</v>
      </c>
      <c r="EN5" s="219" t="s">
        <v>223</v>
      </c>
      <c r="EO5" s="222" t="s">
        <v>224</v>
      </c>
    </row>
    <row r="6" spans="1:145" ht="15" customHeight="1">
      <c r="A6" s="202"/>
      <c r="B6" s="232"/>
      <c r="C6" s="232"/>
      <c r="D6" s="232"/>
      <c r="E6" s="208"/>
      <c r="F6" s="209"/>
      <c r="G6" s="208"/>
      <c r="H6" s="209"/>
      <c r="I6" s="208"/>
      <c r="J6" s="209"/>
      <c r="K6" s="208"/>
      <c r="L6" s="209"/>
      <c r="M6" s="208"/>
      <c r="N6" s="209"/>
      <c r="O6" s="208"/>
      <c r="P6" s="209"/>
      <c r="Q6" s="23"/>
      <c r="R6" s="23"/>
      <c r="S6" s="208"/>
      <c r="T6" s="209"/>
      <c r="U6" s="211"/>
      <c r="V6" s="213"/>
      <c r="W6" s="208"/>
      <c r="X6" s="209"/>
      <c r="Y6" s="208"/>
      <c r="Z6" s="209"/>
      <c r="AA6" s="208"/>
      <c r="AB6" s="209"/>
      <c r="AC6" s="18"/>
      <c r="AD6" s="43"/>
      <c r="AE6" s="23"/>
      <c r="AF6" s="23"/>
      <c r="AG6" s="208"/>
      <c r="AH6" s="209"/>
      <c r="AI6" s="208"/>
      <c r="AJ6" s="209"/>
      <c r="AK6" s="218"/>
      <c r="AL6" s="220"/>
      <c r="AM6" s="223"/>
      <c r="AN6" s="208"/>
      <c r="AO6" s="209"/>
      <c r="AP6" s="208"/>
      <c r="AQ6" s="209"/>
      <c r="AR6" s="208"/>
      <c r="AS6" s="209"/>
      <c r="AT6" s="18"/>
      <c r="AU6" s="43"/>
      <c r="AV6" s="23"/>
      <c r="AW6" s="23"/>
      <c r="AX6" s="208"/>
      <c r="AY6" s="209"/>
      <c r="AZ6" s="208"/>
      <c r="BA6" s="209"/>
      <c r="BB6" s="208"/>
      <c r="BC6" s="209"/>
      <c r="BD6" s="208"/>
      <c r="BE6" s="209"/>
      <c r="BF6" s="170" t="s">
        <v>216</v>
      </c>
      <c r="BG6" s="170" t="s">
        <v>216</v>
      </c>
      <c r="BH6" s="86"/>
      <c r="BI6" s="87"/>
      <c r="BJ6" s="86"/>
      <c r="BK6" s="87"/>
      <c r="BL6" s="86"/>
      <c r="BM6" s="87"/>
      <c r="BN6" s="230" t="s">
        <v>155</v>
      </c>
      <c r="BO6" s="231"/>
      <c r="BP6" s="230" t="s">
        <v>157</v>
      </c>
      <c r="BQ6" s="231"/>
      <c r="BR6" s="230" t="s">
        <v>159</v>
      </c>
      <c r="BS6" s="231"/>
      <c r="BT6" s="173" t="s">
        <v>218</v>
      </c>
      <c r="BU6" s="173" t="s">
        <v>218</v>
      </c>
      <c r="BV6" s="176" t="s">
        <v>217</v>
      </c>
      <c r="BW6" s="208" t="s">
        <v>165</v>
      </c>
      <c r="BX6" s="209"/>
      <c r="BY6" s="208"/>
      <c r="BZ6" s="209"/>
      <c r="CA6" s="208" t="s">
        <v>168</v>
      </c>
      <c r="CB6" s="209"/>
      <c r="CC6" s="208" t="s">
        <v>170</v>
      </c>
      <c r="CD6" s="209"/>
      <c r="CE6" s="23"/>
      <c r="CF6" s="23"/>
      <c r="CG6" s="18"/>
      <c r="CH6" s="23"/>
      <c r="CI6" s="208" t="s">
        <v>174</v>
      </c>
      <c r="CJ6" s="209"/>
      <c r="CK6" s="208" t="s">
        <v>175</v>
      </c>
      <c r="CL6" s="209"/>
      <c r="CM6" s="211"/>
      <c r="CN6" s="213"/>
      <c r="CO6" s="153"/>
      <c r="CP6" s="208" t="s">
        <v>207</v>
      </c>
      <c r="CQ6" s="209"/>
      <c r="CR6" s="208"/>
      <c r="CS6" s="209"/>
      <c r="CT6" s="208"/>
      <c r="CU6" s="209"/>
      <c r="CV6" s="18"/>
      <c r="CW6" s="43"/>
      <c r="CX6" s="23"/>
      <c r="CY6" s="23"/>
      <c r="CZ6" s="208" t="s">
        <v>213</v>
      </c>
      <c r="DA6" s="209"/>
      <c r="DB6" s="208" t="s">
        <v>215</v>
      </c>
      <c r="DC6" s="209"/>
      <c r="DD6" s="218"/>
      <c r="DE6" s="220"/>
      <c r="DF6" s="223"/>
      <c r="DG6" s="204"/>
      <c r="DH6" s="199"/>
      <c r="DI6" s="199"/>
      <c r="DJ6" s="208" t="s">
        <v>226</v>
      </c>
      <c r="DK6" s="209"/>
      <c r="DL6" s="208" t="s">
        <v>228</v>
      </c>
      <c r="DM6" s="209"/>
      <c r="DN6" s="208" t="s">
        <v>230</v>
      </c>
      <c r="DO6" s="209"/>
      <c r="DP6" s="208"/>
      <c r="DQ6" s="209"/>
      <c r="DR6" s="23"/>
      <c r="DS6" s="23"/>
      <c r="DT6" s="18"/>
      <c r="DU6" s="23"/>
      <c r="DV6" s="211"/>
      <c r="DW6" s="213"/>
      <c r="DX6" s="153"/>
      <c r="DY6" s="208"/>
      <c r="DZ6" s="209"/>
      <c r="EA6" s="208"/>
      <c r="EB6" s="209"/>
      <c r="EC6" s="208"/>
      <c r="ED6" s="209"/>
      <c r="EE6" s="18"/>
      <c r="EF6" s="43"/>
      <c r="EG6" s="23"/>
      <c r="EH6" s="23"/>
      <c r="EI6" s="208"/>
      <c r="EJ6" s="209"/>
      <c r="EK6" s="208"/>
      <c r="EL6" s="209"/>
      <c r="EM6" s="218"/>
      <c r="EN6" s="220"/>
      <c r="EO6" s="223"/>
    </row>
    <row r="7" spans="1:145" s="73" customFormat="1" ht="18.75" customHeight="1">
      <c r="A7" s="202"/>
      <c r="B7" s="232"/>
      <c r="C7" s="232"/>
      <c r="D7" s="232"/>
      <c r="E7" s="18">
        <v>3</v>
      </c>
      <c r="F7" s="21"/>
      <c r="G7" s="18">
        <v>3</v>
      </c>
      <c r="H7" s="21"/>
      <c r="I7" s="18">
        <v>3</v>
      </c>
      <c r="J7" s="21"/>
      <c r="K7" s="18">
        <v>3</v>
      </c>
      <c r="L7" s="21"/>
      <c r="M7" s="18">
        <v>3</v>
      </c>
      <c r="N7" s="21"/>
      <c r="O7" s="18">
        <v>3</v>
      </c>
      <c r="P7" s="21"/>
      <c r="Q7" s="23">
        <v>3</v>
      </c>
      <c r="R7" s="23"/>
      <c r="S7" s="18">
        <v>5</v>
      </c>
      <c r="T7" s="21"/>
      <c r="U7" s="25">
        <f>S7+Q7+O7+M7+K7+I7</f>
        <v>20</v>
      </c>
      <c r="V7" s="214"/>
      <c r="W7" s="18">
        <v>5</v>
      </c>
      <c r="X7" s="21"/>
      <c r="Y7" s="18">
        <v>3</v>
      </c>
      <c r="Z7" s="21"/>
      <c r="AA7" s="18">
        <v>6</v>
      </c>
      <c r="AB7" s="21"/>
      <c r="AC7" s="18">
        <v>3</v>
      </c>
      <c r="AD7" s="43"/>
      <c r="AE7" s="23">
        <v>5</v>
      </c>
      <c r="AF7" s="23"/>
      <c r="AG7" s="18">
        <v>7</v>
      </c>
      <c r="AH7" s="21"/>
      <c r="AI7" s="18">
        <v>3</v>
      </c>
      <c r="AJ7" s="21"/>
      <c r="AK7" s="18">
        <f>AI7+AG7+AE7+AC7+AA7+Y7+W7</f>
        <v>32</v>
      </c>
      <c r="AL7" s="221"/>
      <c r="AM7" s="56">
        <f>AK7+U7</f>
        <v>52</v>
      </c>
      <c r="AN7" s="18">
        <v>4</v>
      </c>
      <c r="AO7" s="21"/>
      <c r="AP7" s="18">
        <v>3</v>
      </c>
      <c r="AQ7" s="21"/>
      <c r="AR7" s="18">
        <v>5</v>
      </c>
      <c r="AS7" s="21"/>
      <c r="AT7" s="18">
        <v>3</v>
      </c>
      <c r="AU7" s="43"/>
      <c r="AV7" s="23">
        <v>3</v>
      </c>
      <c r="AW7" s="23"/>
      <c r="AX7" s="18">
        <v>4</v>
      </c>
      <c r="AY7" s="21"/>
      <c r="AZ7" s="18">
        <v>3</v>
      </c>
      <c r="BA7" s="21"/>
      <c r="BB7" s="18">
        <v>3</v>
      </c>
      <c r="BC7" s="21"/>
      <c r="BD7" s="18">
        <v>2</v>
      </c>
      <c r="BE7" s="21"/>
      <c r="BF7" s="171">
        <f>BD7+BB7+AZ7+AX7+AV7+AT7+AR7+AP7+AN7</f>
        <v>30</v>
      </c>
      <c r="BG7" s="171"/>
      <c r="BH7" s="88">
        <v>4</v>
      </c>
      <c r="BI7" s="88"/>
      <c r="BJ7" s="88">
        <v>4</v>
      </c>
      <c r="BK7" s="88"/>
      <c r="BL7" s="88">
        <v>4</v>
      </c>
      <c r="BM7" s="88"/>
      <c r="BN7" s="88">
        <v>4</v>
      </c>
      <c r="BO7" s="88"/>
      <c r="BP7" s="88">
        <v>3</v>
      </c>
      <c r="BQ7" s="88"/>
      <c r="BR7" s="88">
        <v>1</v>
      </c>
      <c r="BS7" s="88"/>
      <c r="BT7" s="174">
        <f>BR7+BP7+BN7+BL7+BJ7+BH7</f>
        <v>20</v>
      </c>
      <c r="BU7" s="174"/>
      <c r="BV7" s="177">
        <f>BT7+BF7</f>
        <v>50</v>
      </c>
      <c r="BW7" s="18">
        <v>5</v>
      </c>
      <c r="BX7" s="21"/>
      <c r="BY7" s="18">
        <v>3</v>
      </c>
      <c r="BZ7" s="21"/>
      <c r="CA7" s="18">
        <v>3</v>
      </c>
      <c r="CB7" s="21"/>
      <c r="CC7" s="18">
        <v>3</v>
      </c>
      <c r="CD7" s="21"/>
      <c r="CE7" s="23">
        <v>3</v>
      </c>
      <c r="CF7" s="23"/>
      <c r="CG7" s="18">
        <v>4</v>
      </c>
      <c r="CH7" s="23"/>
      <c r="CI7" s="23">
        <v>2</v>
      </c>
      <c r="CJ7" s="23"/>
      <c r="CK7" s="18">
        <v>4</v>
      </c>
      <c r="CL7" s="21"/>
      <c r="CM7" s="25">
        <f>CK7+CI7+CG7+CE7+CC7+CA7+BY7+BW7</f>
        <v>27</v>
      </c>
      <c r="CN7" s="214"/>
      <c r="CO7" s="154"/>
      <c r="CP7" s="18">
        <v>3</v>
      </c>
      <c r="CQ7" s="21"/>
      <c r="CR7" s="18">
        <v>3</v>
      </c>
      <c r="CS7" s="21"/>
      <c r="CT7" s="18">
        <v>3</v>
      </c>
      <c r="CU7" s="21"/>
      <c r="CV7" s="18">
        <v>2</v>
      </c>
      <c r="CW7" s="43"/>
      <c r="CX7" s="23">
        <v>5</v>
      </c>
      <c r="CY7" s="23"/>
      <c r="CZ7" s="18">
        <v>3</v>
      </c>
      <c r="DA7" s="21"/>
      <c r="DB7" s="18">
        <v>3</v>
      </c>
      <c r="DC7" s="21"/>
      <c r="DD7" s="18">
        <f>DB7+CZ7+CX7+CV7+CT7+CR7+CP7</f>
        <v>22</v>
      </c>
      <c r="DE7" s="221"/>
      <c r="DF7" s="56">
        <f>DD7+CM7</f>
        <v>49</v>
      </c>
      <c r="DG7" s="205"/>
      <c r="DH7" s="200"/>
      <c r="DI7" s="200"/>
      <c r="DJ7" s="18">
        <v>3</v>
      </c>
      <c r="DK7" s="21"/>
      <c r="DL7" s="18">
        <v>3</v>
      </c>
      <c r="DM7" s="21"/>
      <c r="DN7" s="18">
        <v>4</v>
      </c>
      <c r="DO7" s="21"/>
      <c r="DP7" s="18">
        <v>3</v>
      </c>
      <c r="DQ7" s="21"/>
      <c r="DR7" s="23">
        <v>8</v>
      </c>
      <c r="DS7" s="23"/>
      <c r="DT7" s="18">
        <v>5</v>
      </c>
      <c r="DU7" s="23"/>
      <c r="DV7" s="25">
        <f>DT7+DR7+DP7+DN7+DL7+DJ7</f>
        <v>26</v>
      </c>
      <c r="DW7" s="214"/>
      <c r="DX7" s="154"/>
      <c r="DY7" s="18"/>
      <c r="DZ7" s="21"/>
      <c r="EA7" s="18"/>
      <c r="EB7" s="21"/>
      <c r="EC7" s="18"/>
      <c r="ED7" s="21"/>
      <c r="EE7" s="18"/>
      <c r="EF7" s="43"/>
      <c r="EG7" s="23"/>
      <c r="EH7" s="23"/>
      <c r="EI7" s="18"/>
      <c r="EJ7" s="21"/>
      <c r="EK7" s="18"/>
      <c r="EL7" s="21"/>
      <c r="EM7" s="18">
        <f>EK7+EI7+EG7+EE7+EC7+EA7+DY7</f>
        <v>0</v>
      </c>
      <c r="EN7" s="221"/>
      <c r="EO7" s="56">
        <f>EM7+DV7</f>
        <v>26</v>
      </c>
    </row>
    <row r="8" spans="1:145" ht="17.25" customHeight="1">
      <c r="A8" s="36">
        <v>1</v>
      </c>
      <c r="B8" s="37" t="s">
        <v>81</v>
      </c>
      <c r="C8" s="38" t="s">
        <v>88</v>
      </c>
      <c r="D8" s="145" t="s">
        <v>177</v>
      </c>
      <c r="E8" s="19"/>
      <c r="F8" s="16"/>
      <c r="G8" s="16"/>
      <c r="H8" s="16"/>
      <c r="I8" s="16">
        <v>8</v>
      </c>
      <c r="J8" s="16"/>
      <c r="K8" s="16">
        <v>9</v>
      </c>
      <c r="L8" s="16"/>
      <c r="M8" s="16">
        <v>8</v>
      </c>
      <c r="N8" s="16"/>
      <c r="O8" s="16">
        <v>6</v>
      </c>
      <c r="P8" s="16"/>
      <c r="Q8" s="16">
        <v>7</v>
      </c>
      <c r="R8" s="16"/>
      <c r="S8" s="16">
        <v>6</v>
      </c>
      <c r="T8" s="16"/>
      <c r="U8" s="27">
        <f aca="true" t="shared" si="0" ref="U8:U45">S8*$S$7+Q8*$Q$7+O8*$O$7+M8*$M$7+K8*$K$7+I8*$I$7</f>
        <v>144</v>
      </c>
      <c r="V8" s="22">
        <f aca="true" t="shared" si="1" ref="V8:V45">U8/$U$7</f>
        <v>7.2</v>
      </c>
      <c r="W8" s="16">
        <v>6</v>
      </c>
      <c r="X8" s="16"/>
      <c r="Y8" s="16">
        <v>7</v>
      </c>
      <c r="Z8" s="16"/>
      <c r="AA8" s="16">
        <v>6</v>
      </c>
      <c r="AB8" s="16"/>
      <c r="AC8" s="16">
        <v>7</v>
      </c>
      <c r="AD8" s="16"/>
      <c r="AE8" s="16">
        <v>6</v>
      </c>
      <c r="AF8" s="16"/>
      <c r="AG8" s="16">
        <v>6</v>
      </c>
      <c r="AH8" s="16"/>
      <c r="AI8" s="16">
        <v>5</v>
      </c>
      <c r="AJ8" s="16"/>
      <c r="AK8" s="27">
        <f>AI8*$AI$7+AG8*$AG$7+AE8*$AE$7+AC8*$AC$7+AA8*$AA$7+Y8*$Y$7+W8*$W$7</f>
        <v>195</v>
      </c>
      <c r="AL8" s="22">
        <f>AK8/$AK$7</f>
        <v>6.09375</v>
      </c>
      <c r="AM8" s="22">
        <f>(AK8+U8)/$AM$7</f>
        <v>6.519230769230769</v>
      </c>
      <c r="AN8" s="16">
        <v>7</v>
      </c>
      <c r="AO8" s="16"/>
      <c r="AP8" s="16">
        <v>5</v>
      </c>
      <c r="AQ8" s="16"/>
      <c r="AR8" s="16">
        <v>7</v>
      </c>
      <c r="AS8" s="16"/>
      <c r="AT8" s="16">
        <v>8</v>
      </c>
      <c r="AU8" s="16"/>
      <c r="AV8" s="16">
        <v>7</v>
      </c>
      <c r="AW8" s="16"/>
      <c r="AX8" s="16">
        <v>8</v>
      </c>
      <c r="AY8" s="16"/>
      <c r="AZ8" s="16">
        <v>6</v>
      </c>
      <c r="BA8" s="16"/>
      <c r="BB8" s="16">
        <v>8</v>
      </c>
      <c r="BC8" s="16"/>
      <c r="BD8" s="16">
        <v>6</v>
      </c>
      <c r="BE8" s="16"/>
      <c r="BF8" s="26">
        <f aca="true" t="shared" si="2" ref="BF8:BF47">BD8*$BD$7+BB8*$BB$7+AZ8*$AZ$7+AX8*$AX$7+AV8*$AV$7+AT8*$AT$7+AR8*$AR$7+AP8*$AP$7+AN8*$AN$7</f>
        <v>209</v>
      </c>
      <c r="BG8" s="62">
        <f aca="true" t="shared" si="3" ref="BG8:BG47">BF8/$BF$7</f>
        <v>6.966666666666667</v>
      </c>
      <c r="BH8" s="90">
        <v>6</v>
      </c>
      <c r="BI8" s="90"/>
      <c r="BJ8" s="90">
        <v>8</v>
      </c>
      <c r="BK8" s="90"/>
      <c r="BL8" s="90">
        <v>7</v>
      </c>
      <c r="BM8" s="90"/>
      <c r="BN8" s="90">
        <v>8</v>
      </c>
      <c r="BO8" s="90"/>
      <c r="BP8" s="90">
        <v>9</v>
      </c>
      <c r="BQ8" s="90"/>
      <c r="BR8" s="90">
        <v>7</v>
      </c>
      <c r="BS8" s="90"/>
      <c r="BT8" s="89">
        <f aca="true" t="shared" si="4" ref="BT8:BT47">BR8*$BR$7+BP8*$BP$7+BN8*$BN$7+BL8*$BL$7+BJ8*$BJ$7+BH8*$BH$7</f>
        <v>150</v>
      </c>
      <c r="BU8" s="59">
        <f aca="true" t="shared" si="5" ref="BU8:BU47">BT8/$BT$7</f>
        <v>7.5</v>
      </c>
      <c r="BV8" s="59">
        <f aca="true" t="shared" si="6" ref="BV8:BV47">(BT8+BF8)/$BV$7</f>
        <v>7.18</v>
      </c>
      <c r="BW8" s="16">
        <v>6</v>
      </c>
      <c r="BX8" s="16"/>
      <c r="BY8" s="16">
        <v>8</v>
      </c>
      <c r="BZ8" s="16"/>
      <c r="CA8" s="16">
        <v>7</v>
      </c>
      <c r="CB8" s="16"/>
      <c r="CC8" s="16">
        <v>7</v>
      </c>
      <c r="CD8" s="16"/>
      <c r="CE8" s="16">
        <v>8</v>
      </c>
      <c r="CF8" s="16"/>
      <c r="CG8" s="16">
        <v>9</v>
      </c>
      <c r="CH8" s="16"/>
      <c r="CI8" s="16">
        <v>7</v>
      </c>
      <c r="CJ8" s="16"/>
      <c r="CK8" s="16">
        <v>6</v>
      </c>
      <c r="CL8" s="16"/>
      <c r="CM8" s="27">
        <f>CK8*$CK$7+CI8*$CI$7+CG8*$CG$7+CE8*$CE$7+CC8*$CC$7+CA8*$CA$7+BY8*$BY$7+BW8*$BW$7</f>
        <v>194</v>
      </c>
      <c r="CN8" s="22">
        <f>CM8/$CM$7</f>
        <v>7.185185185185185</v>
      </c>
      <c r="CO8" s="155" t="str">
        <f aca="true" t="shared" si="7" ref="CO8:CO47">IF(CN8&gt;=8.995,"Xuất sắc",IF(CN8&gt;=7.995,"Giỏi",IF(CN8&gt;=6.995,"Khá",IF(CN8&gt;=5.995,"TB Khá",IF(CN8&gt;=4.995,"Trung bình",IF(CN8&gt;=3.995,"Yếu",IF(CN8&lt;3.995,"Kém")))))))</f>
        <v>Khá</v>
      </c>
      <c r="CP8" s="16">
        <v>8</v>
      </c>
      <c r="CQ8" s="16"/>
      <c r="CR8" s="16">
        <v>8</v>
      </c>
      <c r="CS8" s="16"/>
      <c r="CT8" s="16">
        <v>9</v>
      </c>
      <c r="CU8" s="16"/>
      <c r="CV8" s="16">
        <v>8</v>
      </c>
      <c r="CW8" s="16"/>
      <c r="CX8" s="16">
        <v>8</v>
      </c>
      <c r="CY8" s="16"/>
      <c r="CZ8" s="16">
        <v>7</v>
      </c>
      <c r="DA8" s="16"/>
      <c r="DB8" s="16">
        <v>8</v>
      </c>
      <c r="DC8" s="16"/>
      <c r="DD8" s="27">
        <f>DB8*$DB$7+CZ8*$CZ$7+CX8*$CX$7+CV8*$CV$7+CT8*$CT$7+CR8*$CR$7+CP8*$CP$7</f>
        <v>176</v>
      </c>
      <c r="DE8" s="22">
        <f>DD8/$DD$7</f>
        <v>8</v>
      </c>
      <c r="DF8" s="22">
        <f>(DD8+CM8)/$DF$7</f>
        <v>7.551020408163265</v>
      </c>
      <c r="DG8" s="47" t="str">
        <f>IF(DF8&gt;=8.995,"XuÊt s¾c",IF(DF8&gt;=7.995,"Giái",IF(DF8&gt;=6.995,"Kh¸",IF(DF8&gt;=5.995,"TB Kh¸",IF(DF8&gt;=4.995,"Trung b×nh",IF(DF8&gt;=3.995,"YÕu",IF(DF8&lt;3.995,"KÐm")))))))</f>
        <v>Kh¸</v>
      </c>
      <c r="DH8" s="183">
        <f>SUM((IF(BW8&gt;=5,0,$BW$7)),(IF(BY8&gt;=5,0,BY$7)),(IF(CA8&gt;=5,0,$CA$7)),(IF(CC8&gt;=5,0,$CC$7)),,(IF(CE8&gt;=5,0,$CE$7)),(IF(CG8&gt;=5,0,$CG$7)),(IF(CI8&gt;=5,0,$CI$7)),,(IF(CK8&gt;=5,0,$CK$7)),(IF(CP8&gt;=5,0,$CP$7)),(IF(CR8&gt;=5,0,$CR$7)),(IF(CT8&gt;=5,0,$CT$7)),(IF(CV8&gt;=5,0,$CV$7)),(IF(CX8&gt;=5,0,$CX$7)),(IF(CZ8&gt;=5,0,$CZ$7)),(IF(DB8&gt;=5,0,$DB$7)))</f>
        <v>0</v>
      </c>
      <c r="DI8" s="178" t="str">
        <f>IF($CG8&lt;3.495,"Th«i häc",IF($CG8&lt;4.995,"Ngõng häc",IF($DH8&gt;25,"Ngõng häc","Lªn líp")))</f>
        <v>Lªn líp</v>
      </c>
      <c r="DJ8" s="16">
        <v>7</v>
      </c>
      <c r="DK8" s="16"/>
      <c r="DL8" s="16">
        <v>7</v>
      </c>
      <c r="DM8" s="16"/>
      <c r="DN8" s="16">
        <v>6</v>
      </c>
      <c r="DO8" s="16"/>
      <c r="DP8" s="16">
        <v>9</v>
      </c>
      <c r="DQ8" s="16"/>
      <c r="DR8" s="16">
        <v>8</v>
      </c>
      <c r="DS8" s="16"/>
      <c r="DT8" s="16">
        <v>7</v>
      </c>
      <c r="DU8" s="16"/>
      <c r="DV8" s="27">
        <f>DT8*$DT$7+DR8*$DR$7+DP8*$DP$7+DN8*$DN$7+DL8*$DL$7+DJ8*$DJ$7</f>
        <v>192</v>
      </c>
      <c r="DW8" s="22">
        <f>DV8/$DV$7</f>
        <v>7.384615384615385</v>
      </c>
      <c r="DX8" s="155" t="str">
        <f aca="true" t="shared" si="8" ref="DX8:DX47">IF(DW8&gt;=8.995,"Xuất sắc",IF(DW8&gt;=7.995,"Giỏi",IF(DW8&gt;=6.995,"Khá",IF(DW8&gt;=5.995,"TB Khá",IF(DW8&gt;=4.995,"Trung bình",IF(DW8&gt;=3.995,"Yếu",IF(DW8&lt;3.995,"Kém")))))))</f>
        <v>Khá</v>
      </c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27">
        <f>EK8*$DB$7+EI8*$CZ$7+EG8*$CX$7+EE8*$CV$7+EC8*$CT$7+EA8*$CR$7+DY8*$CP$7</f>
        <v>0</v>
      </c>
      <c r="EN8" s="22">
        <f>EM8/$DD$7</f>
        <v>0</v>
      </c>
      <c r="EO8" s="22">
        <f>(EM8+DV8)/$AM$7</f>
        <v>3.6923076923076925</v>
      </c>
    </row>
    <row r="9" spans="1:145" ht="17.25" customHeight="1">
      <c r="A9" s="36">
        <v>2</v>
      </c>
      <c r="B9" s="37" t="s">
        <v>89</v>
      </c>
      <c r="C9" s="38" t="s">
        <v>78</v>
      </c>
      <c r="D9" s="146" t="s">
        <v>178</v>
      </c>
      <c r="E9" s="19"/>
      <c r="F9" s="16"/>
      <c r="G9" s="16"/>
      <c r="H9" s="16"/>
      <c r="I9" s="16">
        <v>5</v>
      </c>
      <c r="J9" s="16">
        <v>4</v>
      </c>
      <c r="K9" s="16">
        <v>8</v>
      </c>
      <c r="L9" s="16"/>
      <c r="M9" s="16">
        <v>8</v>
      </c>
      <c r="N9" s="16"/>
      <c r="O9" s="16">
        <v>7</v>
      </c>
      <c r="P9" s="16"/>
      <c r="Q9" s="16">
        <v>7</v>
      </c>
      <c r="R9" s="16"/>
      <c r="S9" s="16">
        <v>6</v>
      </c>
      <c r="T9" s="16"/>
      <c r="U9" s="27">
        <f t="shared" si="0"/>
        <v>135</v>
      </c>
      <c r="V9" s="22">
        <f t="shared" si="1"/>
        <v>6.75</v>
      </c>
      <c r="W9" s="16">
        <v>6</v>
      </c>
      <c r="X9" s="16"/>
      <c r="Y9" s="16">
        <v>5</v>
      </c>
      <c r="Z9" s="16"/>
      <c r="AA9" s="16">
        <v>5</v>
      </c>
      <c r="AB9" s="16">
        <v>4</v>
      </c>
      <c r="AC9" s="16">
        <v>5</v>
      </c>
      <c r="AD9" s="16"/>
      <c r="AE9" s="16">
        <v>5</v>
      </c>
      <c r="AF9" s="16"/>
      <c r="AG9" s="16">
        <v>5</v>
      </c>
      <c r="AH9" s="16"/>
      <c r="AI9" s="16">
        <v>6</v>
      </c>
      <c r="AJ9" s="16">
        <v>4</v>
      </c>
      <c r="AK9" s="27">
        <f aca="true" t="shared" si="9" ref="AK9:AK47">AI9*$AI$7+AG9*$AG$7+AE9*$AE$7+AC9*$AC$7+AA9*$AA$7+Y9*$Y$7+W9*$W$7</f>
        <v>168</v>
      </c>
      <c r="AL9" s="22">
        <f aca="true" t="shared" si="10" ref="AL9:AL47">AK9/$AK$7</f>
        <v>5.25</v>
      </c>
      <c r="AM9" s="22">
        <f aca="true" t="shared" si="11" ref="AM9:AM45">(AK9+U9)/$AM$7</f>
        <v>5.826923076923077</v>
      </c>
      <c r="AN9" s="16">
        <v>5</v>
      </c>
      <c r="AO9" s="16"/>
      <c r="AP9" s="16">
        <v>6</v>
      </c>
      <c r="AQ9" s="16"/>
      <c r="AR9" s="16">
        <v>6</v>
      </c>
      <c r="AS9" s="16"/>
      <c r="AT9" s="16">
        <v>5</v>
      </c>
      <c r="AU9" s="16">
        <v>3</v>
      </c>
      <c r="AV9" s="16">
        <v>6</v>
      </c>
      <c r="AW9" s="16">
        <v>4</v>
      </c>
      <c r="AX9" s="16">
        <v>5</v>
      </c>
      <c r="AY9" s="16"/>
      <c r="AZ9" s="16">
        <v>5</v>
      </c>
      <c r="BA9" s="16"/>
      <c r="BB9" s="16">
        <v>5</v>
      </c>
      <c r="BC9" s="16"/>
      <c r="BD9" s="16">
        <v>5</v>
      </c>
      <c r="BE9" s="16"/>
      <c r="BF9" s="26">
        <f>BD9*$BD$7+BB9*$BB$7+AZ9*$AZ$7+AX9*$AX$7+AV9*$AV$7+AT9*$AT$7+AR9*$AR$7+AP9*$AP$7+AN9*$AN$7</f>
        <v>161</v>
      </c>
      <c r="BG9" s="62">
        <f>BF9/$BF$7</f>
        <v>5.366666666666666</v>
      </c>
      <c r="BH9" s="90">
        <v>6</v>
      </c>
      <c r="BI9" s="90"/>
      <c r="BJ9" s="90">
        <v>5</v>
      </c>
      <c r="BK9" s="90"/>
      <c r="BL9" s="90">
        <v>6</v>
      </c>
      <c r="BM9" s="90"/>
      <c r="BN9" s="90">
        <v>5</v>
      </c>
      <c r="BO9" s="90"/>
      <c r="BP9" s="90">
        <v>6</v>
      </c>
      <c r="BQ9" s="90"/>
      <c r="BR9" s="90">
        <v>7</v>
      </c>
      <c r="BS9" s="90"/>
      <c r="BT9" s="89">
        <f t="shared" si="4"/>
        <v>113</v>
      </c>
      <c r="BU9" s="59">
        <f t="shared" si="5"/>
        <v>5.65</v>
      </c>
      <c r="BV9" s="132">
        <f t="shared" si="6"/>
        <v>5.48</v>
      </c>
      <c r="BW9" s="16">
        <v>5</v>
      </c>
      <c r="BX9" s="16"/>
      <c r="BY9" s="16">
        <v>5</v>
      </c>
      <c r="BZ9" s="16"/>
      <c r="CA9" s="16">
        <v>6</v>
      </c>
      <c r="CB9" s="16"/>
      <c r="CC9" s="16">
        <v>6</v>
      </c>
      <c r="CD9" s="16"/>
      <c r="CE9" s="16">
        <v>6</v>
      </c>
      <c r="CF9" s="16"/>
      <c r="CG9" s="16">
        <v>8</v>
      </c>
      <c r="CH9" s="16"/>
      <c r="CI9" s="16">
        <v>7</v>
      </c>
      <c r="CJ9" s="16"/>
      <c r="CK9" s="16">
        <v>7</v>
      </c>
      <c r="CL9" s="16"/>
      <c r="CM9" s="27">
        <f aca="true" t="shared" si="12" ref="CM9:CM47">CK9*$CK$7+CI9*$CI$7+CG9*$CG$7+CE9*$CE$7+CC9*$CC$7+CA9*$CA$7+BY9*$BY$7+BW9*$BW$7</f>
        <v>168</v>
      </c>
      <c r="CN9" s="22">
        <f aca="true" t="shared" si="13" ref="CN9:CN47">CM9/$CM$7</f>
        <v>6.222222222222222</v>
      </c>
      <c r="CO9" s="155" t="str">
        <f t="shared" si="7"/>
        <v>TB Khá</v>
      </c>
      <c r="CP9" s="16">
        <v>6</v>
      </c>
      <c r="CQ9" s="16"/>
      <c r="CR9" s="16">
        <v>7</v>
      </c>
      <c r="CS9" s="16"/>
      <c r="CT9" s="16">
        <v>8</v>
      </c>
      <c r="CU9" s="16"/>
      <c r="CV9" s="16">
        <v>8</v>
      </c>
      <c r="CW9" s="16"/>
      <c r="CX9" s="16">
        <v>6</v>
      </c>
      <c r="CY9" s="16"/>
      <c r="CZ9" s="16">
        <v>5</v>
      </c>
      <c r="DA9" s="16">
        <v>4</v>
      </c>
      <c r="DB9" s="16">
        <v>5</v>
      </c>
      <c r="DC9" s="16"/>
      <c r="DD9" s="27">
        <f aca="true" t="shared" si="14" ref="DD9:DD47">DB9*$DB$7+CZ9*$CZ$7+CX9*$CX$7+CV9*$CV$7+CT9*$CT$7+CR9*$CR$7+CP9*$CP$7</f>
        <v>139</v>
      </c>
      <c r="DE9" s="22">
        <f aca="true" t="shared" si="15" ref="DE9:DE47">DD9/$DD$7</f>
        <v>6.318181818181818</v>
      </c>
      <c r="DF9" s="22">
        <f aca="true" t="shared" si="16" ref="DF9:DF47">(DD9+CM9)/$DF$7</f>
        <v>6.26530612244898</v>
      </c>
      <c r="DG9" s="50" t="str">
        <f aca="true" t="shared" si="17" ref="DG9:DG47">IF(DF9&gt;=8.995,"XuÊt s¾c",IF(DF9&gt;=7.995,"Giái",IF(DF9&gt;=6.995,"Kh¸",IF(DF9&gt;=5.995,"TB Kh¸",IF(DF9&gt;=4.995,"Trung b×nh",IF(DF9&gt;=3.995,"YÕu",IF(DF9&lt;3.995,"KÐm")))))))</f>
        <v>TB Kh¸</v>
      </c>
      <c r="DH9" s="184">
        <f>SUM((IF(BW9&gt;=5,0,$BW$7)),(IF(BY9&gt;=5,0,BY$7)),(IF(CA9&gt;=5,0,$CA$7)),(IF(CC9&gt;=5,0,$CC$7)),,(IF(CE9&gt;=5,0,$CE$7)),(IF(CG9&gt;=5,0,$CG$7)),(IF(CI9&gt;=5,0,$CI$7)),,(IF(CK9&gt;=5,0,$CK$7)),(IF(CP9&gt;=5,0,$CP$7)),(IF(CR9&gt;=5,0,$CR$7)),(IF(CT9&gt;=5,0,$CT$7)),(IF(CV9&gt;=5,0,$CV$7)),(IF(CX9&gt;=5,0,$CX$7)),(IF(CZ9&gt;=5,0,$CZ$7)),(IF(DB9&gt;=5,0,$DB$7)))</f>
        <v>0</v>
      </c>
      <c r="DI9" s="179" t="str">
        <f aca="true" t="shared" si="18" ref="DI9:DI47">IF($CG9&lt;3.495,"Th«i häc",IF($CG9&lt;4.995,"Ngõng häc",IF($DH9&gt;25,"Ngõng häc","Lªn líp")))</f>
        <v>Lªn líp</v>
      </c>
      <c r="DJ9" s="16">
        <v>5</v>
      </c>
      <c r="DK9" s="16"/>
      <c r="DL9" s="16">
        <v>7</v>
      </c>
      <c r="DM9" s="16"/>
      <c r="DN9" s="16">
        <v>7</v>
      </c>
      <c r="DO9" s="16"/>
      <c r="DP9" s="16">
        <v>8</v>
      </c>
      <c r="DQ9" s="16"/>
      <c r="DR9" s="16">
        <v>6</v>
      </c>
      <c r="DS9" s="16"/>
      <c r="DT9" s="16">
        <v>6</v>
      </c>
      <c r="DU9" s="16"/>
      <c r="DV9" s="27">
        <f aca="true" t="shared" si="19" ref="DV9:DV47">DT9*$DT$7+DR9*$DR$7+DP9*$DP$7+DN9*$DN$7+DL9*$DL$7+DJ9*$DJ$7</f>
        <v>166</v>
      </c>
      <c r="DW9" s="22">
        <f aca="true" t="shared" si="20" ref="DW9:DW47">DV9/$DV$7</f>
        <v>6.384615384615385</v>
      </c>
      <c r="DX9" s="155" t="str">
        <f t="shared" si="8"/>
        <v>TB Khá</v>
      </c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27">
        <f aca="true" t="shared" si="21" ref="EM9:EM47">EK9*$DB$7+EI9*$CZ$7+EG9*$CX$7+EE9*$CV$7+EC9*$CT$7+EA9*$CR$7+DY9*$CP$7</f>
        <v>0</v>
      </c>
      <c r="EN9" s="22">
        <f aca="true" t="shared" si="22" ref="EN9:EN47">EM9/$DD$7</f>
        <v>0</v>
      </c>
      <c r="EO9" s="22">
        <f aca="true" t="shared" si="23" ref="EO9:EO45">(EM9+DV9)/$AM$7</f>
        <v>3.1923076923076925</v>
      </c>
    </row>
    <row r="10" spans="1:145" ht="17.25" customHeight="1">
      <c r="A10" s="36">
        <v>3</v>
      </c>
      <c r="B10" s="30" t="s">
        <v>66</v>
      </c>
      <c r="C10" s="31" t="s">
        <v>78</v>
      </c>
      <c r="D10" s="147" t="s">
        <v>179</v>
      </c>
      <c r="E10" s="19"/>
      <c r="F10" s="16"/>
      <c r="G10" s="16"/>
      <c r="H10" s="16"/>
      <c r="I10" s="16">
        <v>5</v>
      </c>
      <c r="J10" s="16"/>
      <c r="K10" s="16">
        <v>8</v>
      </c>
      <c r="L10" s="16"/>
      <c r="M10" s="16">
        <v>9</v>
      </c>
      <c r="N10" s="16"/>
      <c r="O10" s="16">
        <v>7</v>
      </c>
      <c r="P10" s="16"/>
      <c r="Q10" s="16">
        <v>6</v>
      </c>
      <c r="R10" s="16"/>
      <c r="S10" s="16">
        <v>6</v>
      </c>
      <c r="T10" s="16"/>
      <c r="U10" s="27">
        <f t="shared" si="0"/>
        <v>135</v>
      </c>
      <c r="V10" s="22">
        <f t="shared" si="1"/>
        <v>6.75</v>
      </c>
      <c r="W10" s="16">
        <v>6</v>
      </c>
      <c r="X10" s="16"/>
      <c r="Y10" s="16">
        <v>5</v>
      </c>
      <c r="Z10" s="16"/>
      <c r="AA10" s="16">
        <v>6</v>
      </c>
      <c r="AB10" s="16"/>
      <c r="AC10" s="16">
        <v>7</v>
      </c>
      <c r="AD10" s="16"/>
      <c r="AE10" s="16">
        <v>8</v>
      </c>
      <c r="AF10" s="16"/>
      <c r="AG10" s="16">
        <v>6</v>
      </c>
      <c r="AH10" s="16"/>
      <c r="AI10" s="16">
        <v>5</v>
      </c>
      <c r="AJ10" s="16"/>
      <c r="AK10" s="27">
        <f t="shared" si="9"/>
        <v>199</v>
      </c>
      <c r="AL10" s="22">
        <f t="shared" si="10"/>
        <v>6.21875</v>
      </c>
      <c r="AM10" s="22">
        <f t="shared" si="11"/>
        <v>6.423076923076923</v>
      </c>
      <c r="AN10" s="16">
        <v>5</v>
      </c>
      <c r="AO10" s="16"/>
      <c r="AP10" s="16">
        <v>6</v>
      </c>
      <c r="AQ10" s="16"/>
      <c r="AR10" s="16">
        <v>6</v>
      </c>
      <c r="AS10" s="16">
        <v>4</v>
      </c>
      <c r="AT10" s="16">
        <v>6</v>
      </c>
      <c r="AU10" s="16"/>
      <c r="AV10" s="16">
        <v>6</v>
      </c>
      <c r="AW10" s="16">
        <v>4</v>
      </c>
      <c r="AX10" s="16">
        <v>8</v>
      </c>
      <c r="AY10" s="16"/>
      <c r="AZ10" s="16">
        <v>5</v>
      </c>
      <c r="BA10" s="16"/>
      <c r="BB10" s="16">
        <v>8</v>
      </c>
      <c r="BC10" s="16"/>
      <c r="BD10" s="16">
        <v>5</v>
      </c>
      <c r="BE10" s="16">
        <v>4</v>
      </c>
      <c r="BF10" s="26">
        <f t="shared" si="2"/>
        <v>185</v>
      </c>
      <c r="BG10" s="62">
        <f t="shared" si="3"/>
        <v>6.166666666666667</v>
      </c>
      <c r="BH10" s="90">
        <v>6</v>
      </c>
      <c r="BI10" s="90">
        <v>4</v>
      </c>
      <c r="BJ10" s="90">
        <v>6</v>
      </c>
      <c r="BK10" s="90"/>
      <c r="BL10" s="90">
        <v>5</v>
      </c>
      <c r="BM10" s="90"/>
      <c r="BN10" s="90">
        <v>7</v>
      </c>
      <c r="BO10" s="90"/>
      <c r="BP10" s="90">
        <v>6</v>
      </c>
      <c r="BQ10" s="90"/>
      <c r="BR10" s="90">
        <v>7</v>
      </c>
      <c r="BS10" s="90"/>
      <c r="BT10" s="89">
        <f t="shared" si="4"/>
        <v>121</v>
      </c>
      <c r="BU10" s="59">
        <f t="shared" si="5"/>
        <v>6.05</v>
      </c>
      <c r="BV10" s="59">
        <f t="shared" si="6"/>
        <v>6.12</v>
      </c>
      <c r="BW10" s="16">
        <v>8</v>
      </c>
      <c r="BX10" s="16"/>
      <c r="BY10" s="16">
        <v>9</v>
      </c>
      <c r="BZ10" s="16"/>
      <c r="CA10" s="16">
        <v>8</v>
      </c>
      <c r="CB10" s="16"/>
      <c r="CC10" s="16">
        <v>7</v>
      </c>
      <c r="CD10" s="16"/>
      <c r="CE10" s="16">
        <v>6</v>
      </c>
      <c r="CF10" s="16"/>
      <c r="CG10" s="16">
        <v>6</v>
      </c>
      <c r="CH10" s="16"/>
      <c r="CI10" s="16">
        <v>7</v>
      </c>
      <c r="CJ10" s="16"/>
      <c r="CK10" s="16">
        <v>6</v>
      </c>
      <c r="CL10" s="16"/>
      <c r="CM10" s="27">
        <f t="shared" si="12"/>
        <v>192</v>
      </c>
      <c r="CN10" s="22">
        <f>CM10/$CM$7</f>
        <v>7.111111111111111</v>
      </c>
      <c r="CO10" s="155" t="str">
        <f t="shared" si="7"/>
        <v>Khá</v>
      </c>
      <c r="CP10" s="16">
        <v>8</v>
      </c>
      <c r="CQ10" s="16">
        <v>4</v>
      </c>
      <c r="CR10" s="16">
        <v>8</v>
      </c>
      <c r="CS10" s="16"/>
      <c r="CT10" s="16">
        <v>9</v>
      </c>
      <c r="CU10" s="16"/>
      <c r="CV10" s="16">
        <v>8</v>
      </c>
      <c r="CW10" s="16"/>
      <c r="CX10" s="16">
        <v>8</v>
      </c>
      <c r="CY10" s="16"/>
      <c r="CZ10" s="16">
        <v>8</v>
      </c>
      <c r="DA10" s="16"/>
      <c r="DB10" s="16">
        <v>6</v>
      </c>
      <c r="DC10" s="16"/>
      <c r="DD10" s="27">
        <f t="shared" si="14"/>
        <v>173</v>
      </c>
      <c r="DE10" s="22">
        <f t="shared" si="15"/>
        <v>7.863636363636363</v>
      </c>
      <c r="DF10" s="22">
        <f t="shared" si="16"/>
        <v>7.448979591836735</v>
      </c>
      <c r="DG10" s="50" t="str">
        <f t="shared" si="17"/>
        <v>Kh¸</v>
      </c>
      <c r="DH10" s="184">
        <f aca="true" t="shared" si="24" ref="DH10:DH46">SUM((IF(BW10&gt;=5,0,$BW$7)),(IF(BY10&gt;=5,0,BY$7)),(IF(CA10&gt;=5,0,$CA$7)),(IF(CC10&gt;=5,0,$CC$7)),,(IF(CE10&gt;=5,0,$CE$7)),(IF(CG10&gt;=5,0,$CG$7)),(IF(CI10&gt;=5,0,$CI$7)),,(IF(CK10&gt;=5,0,$CK$7)),(IF(CP10&gt;=5,0,$CP$7)),(IF(CR10&gt;=5,0,$CR$7)),(IF(CT10&gt;=5,0,$CT$7)),(IF(CV10&gt;=5,0,$CV$7)),(IF(CX10&gt;=5,0,$CX$7)),(IF(CZ10&gt;=5,0,$CZ$7)),(IF(DB10&gt;=5,0,$DB$7)))</f>
        <v>0</v>
      </c>
      <c r="DI10" s="179" t="str">
        <f t="shared" si="18"/>
        <v>Lªn líp</v>
      </c>
      <c r="DJ10" s="16">
        <v>8</v>
      </c>
      <c r="DK10" s="16"/>
      <c r="DL10" s="16">
        <v>8</v>
      </c>
      <c r="DM10" s="16"/>
      <c r="DN10" s="16">
        <v>8</v>
      </c>
      <c r="DO10" s="16"/>
      <c r="DP10" s="16">
        <v>9</v>
      </c>
      <c r="DQ10" s="16"/>
      <c r="DR10" s="16">
        <v>8</v>
      </c>
      <c r="DS10" s="16"/>
      <c r="DT10" s="16">
        <v>8</v>
      </c>
      <c r="DU10" s="16"/>
      <c r="DV10" s="27">
        <f t="shared" si="19"/>
        <v>211</v>
      </c>
      <c r="DW10" s="22">
        <f t="shared" si="20"/>
        <v>8.115384615384615</v>
      </c>
      <c r="DX10" s="155" t="str">
        <f t="shared" si="8"/>
        <v>Giỏi</v>
      </c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27">
        <f t="shared" si="21"/>
        <v>0</v>
      </c>
      <c r="EN10" s="22">
        <f t="shared" si="22"/>
        <v>0</v>
      </c>
      <c r="EO10" s="22">
        <f t="shared" si="23"/>
        <v>4.0576923076923075</v>
      </c>
    </row>
    <row r="11" spans="1:145" ht="17.25" customHeight="1">
      <c r="A11" s="36">
        <v>4</v>
      </c>
      <c r="B11" s="37" t="s">
        <v>90</v>
      </c>
      <c r="C11" s="38" t="s">
        <v>17</v>
      </c>
      <c r="D11" s="146" t="s">
        <v>180</v>
      </c>
      <c r="E11" s="19"/>
      <c r="F11" s="16"/>
      <c r="G11" s="16"/>
      <c r="H11" s="16"/>
      <c r="I11" s="16">
        <v>5</v>
      </c>
      <c r="J11" s="16"/>
      <c r="K11" s="16">
        <v>6</v>
      </c>
      <c r="L11" s="16"/>
      <c r="M11" s="16">
        <v>7</v>
      </c>
      <c r="N11" s="16"/>
      <c r="O11" s="16">
        <v>6</v>
      </c>
      <c r="P11" s="16"/>
      <c r="Q11" s="16">
        <v>6</v>
      </c>
      <c r="R11" s="16"/>
      <c r="S11" s="16">
        <v>5</v>
      </c>
      <c r="T11" s="16"/>
      <c r="U11" s="27">
        <f t="shared" si="0"/>
        <v>115</v>
      </c>
      <c r="V11" s="22">
        <f t="shared" si="1"/>
        <v>5.75</v>
      </c>
      <c r="W11" s="16">
        <v>5</v>
      </c>
      <c r="X11" s="16">
        <v>2</v>
      </c>
      <c r="Y11" s="16">
        <v>5</v>
      </c>
      <c r="Z11" s="16">
        <v>4</v>
      </c>
      <c r="AA11" s="16">
        <v>6</v>
      </c>
      <c r="AB11" s="16">
        <v>3</v>
      </c>
      <c r="AC11" s="16">
        <v>5</v>
      </c>
      <c r="AD11" s="16">
        <v>3</v>
      </c>
      <c r="AE11" s="16">
        <v>5</v>
      </c>
      <c r="AF11" s="16"/>
      <c r="AG11" s="16">
        <v>5</v>
      </c>
      <c r="AH11" s="16"/>
      <c r="AI11" s="16">
        <v>5</v>
      </c>
      <c r="AJ11" s="16"/>
      <c r="AK11" s="27">
        <f t="shared" si="9"/>
        <v>166</v>
      </c>
      <c r="AL11" s="22">
        <f t="shared" si="10"/>
        <v>5.1875</v>
      </c>
      <c r="AM11" s="22">
        <f t="shared" si="11"/>
        <v>5.403846153846154</v>
      </c>
      <c r="AN11" s="16">
        <v>6</v>
      </c>
      <c r="AO11" s="16"/>
      <c r="AP11" s="16">
        <v>5</v>
      </c>
      <c r="AQ11" s="16"/>
      <c r="AR11" s="16">
        <v>5</v>
      </c>
      <c r="AS11" s="16">
        <v>3</v>
      </c>
      <c r="AT11" s="16">
        <v>7</v>
      </c>
      <c r="AU11" s="16"/>
      <c r="AV11" s="16">
        <v>5</v>
      </c>
      <c r="AW11" s="16">
        <v>3</v>
      </c>
      <c r="AX11" s="16">
        <v>5</v>
      </c>
      <c r="AY11" s="16"/>
      <c r="AZ11" s="16">
        <v>7</v>
      </c>
      <c r="BA11" s="16" t="s">
        <v>150</v>
      </c>
      <c r="BB11" s="16">
        <v>6</v>
      </c>
      <c r="BC11" s="16"/>
      <c r="BD11" s="16">
        <v>5</v>
      </c>
      <c r="BE11" s="16">
        <v>3</v>
      </c>
      <c r="BF11" s="26">
        <f t="shared" si="2"/>
        <v>169</v>
      </c>
      <c r="BG11" s="62">
        <f t="shared" si="3"/>
        <v>5.633333333333334</v>
      </c>
      <c r="BH11" s="90">
        <v>6</v>
      </c>
      <c r="BI11" s="90"/>
      <c r="BJ11" s="90">
        <v>6</v>
      </c>
      <c r="BK11" s="90"/>
      <c r="BL11" s="90">
        <v>5</v>
      </c>
      <c r="BM11" s="90" t="s">
        <v>205</v>
      </c>
      <c r="BN11" s="90">
        <v>5</v>
      </c>
      <c r="BO11" s="90">
        <v>2</v>
      </c>
      <c r="BP11" s="90">
        <v>5</v>
      </c>
      <c r="BQ11" s="90"/>
      <c r="BR11" s="90">
        <v>5</v>
      </c>
      <c r="BS11" s="90"/>
      <c r="BT11" s="89">
        <f t="shared" si="4"/>
        <v>108</v>
      </c>
      <c r="BU11" s="59">
        <f t="shared" si="5"/>
        <v>5.4</v>
      </c>
      <c r="BV11" s="59">
        <f t="shared" si="6"/>
        <v>5.54</v>
      </c>
      <c r="BW11" s="16">
        <v>7</v>
      </c>
      <c r="BX11" s="16"/>
      <c r="BY11" s="16">
        <v>6</v>
      </c>
      <c r="BZ11" s="16"/>
      <c r="CA11" s="16">
        <v>6</v>
      </c>
      <c r="CB11" s="16"/>
      <c r="CC11" s="16">
        <v>6</v>
      </c>
      <c r="CD11" s="16"/>
      <c r="CE11" s="16">
        <v>6</v>
      </c>
      <c r="CF11" s="16">
        <v>3</v>
      </c>
      <c r="CG11" s="16">
        <v>5</v>
      </c>
      <c r="CH11" s="16">
        <v>3</v>
      </c>
      <c r="CI11" s="16">
        <v>7</v>
      </c>
      <c r="CJ11" s="16"/>
      <c r="CK11" s="16">
        <v>6</v>
      </c>
      <c r="CL11" s="16"/>
      <c r="CM11" s="27">
        <f t="shared" si="12"/>
        <v>165</v>
      </c>
      <c r="CN11" s="22">
        <f t="shared" si="13"/>
        <v>6.111111111111111</v>
      </c>
      <c r="CO11" s="155" t="str">
        <f t="shared" si="7"/>
        <v>TB Khá</v>
      </c>
      <c r="CP11" s="16">
        <v>6</v>
      </c>
      <c r="CQ11" s="16">
        <v>4</v>
      </c>
      <c r="CR11" s="16">
        <v>6</v>
      </c>
      <c r="CS11" s="16"/>
      <c r="CT11" s="16">
        <v>8</v>
      </c>
      <c r="CU11" s="16"/>
      <c r="CV11" s="16">
        <v>8</v>
      </c>
      <c r="CW11" s="16"/>
      <c r="CX11" s="16">
        <v>7</v>
      </c>
      <c r="CY11" s="16"/>
      <c r="CZ11" s="16">
        <v>7</v>
      </c>
      <c r="DA11" s="16"/>
      <c r="DB11" s="16">
        <v>4</v>
      </c>
      <c r="DC11" s="16">
        <v>4</v>
      </c>
      <c r="DD11" s="27">
        <f t="shared" si="14"/>
        <v>144</v>
      </c>
      <c r="DE11" s="22">
        <f t="shared" si="15"/>
        <v>6.545454545454546</v>
      </c>
      <c r="DF11" s="22">
        <f t="shared" si="16"/>
        <v>6.3061224489795915</v>
      </c>
      <c r="DG11" s="50" t="str">
        <f t="shared" si="17"/>
        <v>TB Kh¸</v>
      </c>
      <c r="DH11" s="184">
        <f t="shared" si="24"/>
        <v>3</v>
      </c>
      <c r="DI11" s="179" t="str">
        <f t="shared" si="18"/>
        <v>Lªn líp</v>
      </c>
      <c r="DJ11" s="16">
        <v>5</v>
      </c>
      <c r="DK11" s="16"/>
      <c r="DL11" s="16">
        <v>6</v>
      </c>
      <c r="DM11" s="16"/>
      <c r="DN11" s="16">
        <v>8</v>
      </c>
      <c r="DO11" s="16"/>
      <c r="DP11" s="16">
        <v>6</v>
      </c>
      <c r="DQ11" s="16"/>
      <c r="DR11" s="16">
        <v>5</v>
      </c>
      <c r="DS11" s="16"/>
      <c r="DT11" s="16">
        <v>8</v>
      </c>
      <c r="DU11" s="16"/>
      <c r="DV11" s="27">
        <f t="shared" si="19"/>
        <v>163</v>
      </c>
      <c r="DW11" s="22">
        <f t="shared" si="20"/>
        <v>6.269230769230769</v>
      </c>
      <c r="DX11" s="155" t="str">
        <f t="shared" si="8"/>
        <v>TB Khá</v>
      </c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27">
        <f t="shared" si="21"/>
        <v>0</v>
      </c>
      <c r="EN11" s="22">
        <f t="shared" si="22"/>
        <v>0</v>
      </c>
      <c r="EO11" s="22">
        <f t="shared" si="23"/>
        <v>3.1346153846153846</v>
      </c>
    </row>
    <row r="12" spans="1:145" ht="17.25" customHeight="1">
      <c r="A12" s="36">
        <v>5</v>
      </c>
      <c r="B12" s="37" t="s">
        <v>91</v>
      </c>
      <c r="C12" s="38" t="s">
        <v>92</v>
      </c>
      <c r="D12" s="148">
        <v>33762</v>
      </c>
      <c r="E12" s="19"/>
      <c r="F12" s="16"/>
      <c r="G12" s="16"/>
      <c r="H12" s="16"/>
      <c r="I12" s="16">
        <v>5</v>
      </c>
      <c r="J12" s="16"/>
      <c r="K12" s="16">
        <v>9</v>
      </c>
      <c r="L12" s="16"/>
      <c r="M12" s="16">
        <v>7</v>
      </c>
      <c r="N12" s="16"/>
      <c r="O12" s="16">
        <v>7</v>
      </c>
      <c r="P12" s="16"/>
      <c r="Q12" s="16">
        <v>6</v>
      </c>
      <c r="R12" s="16"/>
      <c r="S12" s="16">
        <v>7</v>
      </c>
      <c r="T12" s="16"/>
      <c r="U12" s="27">
        <f t="shared" si="0"/>
        <v>137</v>
      </c>
      <c r="V12" s="22">
        <f t="shared" si="1"/>
        <v>6.85</v>
      </c>
      <c r="W12" s="16">
        <v>5</v>
      </c>
      <c r="X12" s="16"/>
      <c r="Y12" s="16">
        <v>5</v>
      </c>
      <c r="Z12" s="16"/>
      <c r="AA12" s="16">
        <v>5</v>
      </c>
      <c r="AB12" s="16"/>
      <c r="AC12" s="16">
        <v>7</v>
      </c>
      <c r="AD12" s="16"/>
      <c r="AE12" s="16">
        <v>7</v>
      </c>
      <c r="AF12" s="16"/>
      <c r="AG12" s="16">
        <v>6</v>
      </c>
      <c r="AH12" s="16"/>
      <c r="AI12" s="16">
        <v>6</v>
      </c>
      <c r="AJ12" s="16"/>
      <c r="AK12" s="27">
        <f t="shared" si="9"/>
        <v>186</v>
      </c>
      <c r="AL12" s="22">
        <f t="shared" si="10"/>
        <v>5.8125</v>
      </c>
      <c r="AM12" s="22">
        <f t="shared" si="11"/>
        <v>6.211538461538462</v>
      </c>
      <c r="AN12" s="16">
        <v>5</v>
      </c>
      <c r="AO12" s="16"/>
      <c r="AP12" s="16">
        <v>5</v>
      </c>
      <c r="AQ12" s="16"/>
      <c r="AR12" s="16">
        <v>7</v>
      </c>
      <c r="AS12" s="16"/>
      <c r="AT12" s="16">
        <v>5</v>
      </c>
      <c r="AU12" s="16"/>
      <c r="AV12" s="16">
        <v>5</v>
      </c>
      <c r="AW12" s="16">
        <v>3</v>
      </c>
      <c r="AX12" s="16">
        <v>7</v>
      </c>
      <c r="AY12" s="16"/>
      <c r="AZ12" s="16">
        <v>6</v>
      </c>
      <c r="BA12" s="16"/>
      <c r="BB12" s="16">
        <v>5</v>
      </c>
      <c r="BC12" s="16"/>
      <c r="BD12" s="16">
        <v>6</v>
      </c>
      <c r="BE12" s="16"/>
      <c r="BF12" s="26">
        <f t="shared" si="2"/>
        <v>173</v>
      </c>
      <c r="BG12" s="62">
        <f t="shared" si="3"/>
        <v>5.766666666666667</v>
      </c>
      <c r="BH12" s="90">
        <v>5</v>
      </c>
      <c r="BI12" s="90"/>
      <c r="BJ12" s="90">
        <v>6</v>
      </c>
      <c r="BK12" s="90"/>
      <c r="BL12" s="90">
        <v>6</v>
      </c>
      <c r="BM12" s="90"/>
      <c r="BN12" s="90">
        <v>7</v>
      </c>
      <c r="BO12" s="90"/>
      <c r="BP12" s="90">
        <v>8</v>
      </c>
      <c r="BQ12" s="90"/>
      <c r="BR12" s="90">
        <v>7</v>
      </c>
      <c r="BS12" s="90"/>
      <c r="BT12" s="89">
        <f t="shared" si="4"/>
        <v>127</v>
      </c>
      <c r="BU12" s="59">
        <f t="shared" si="5"/>
        <v>6.35</v>
      </c>
      <c r="BV12" s="59">
        <f t="shared" si="6"/>
        <v>6</v>
      </c>
      <c r="BW12" s="16">
        <v>5</v>
      </c>
      <c r="BX12" s="16"/>
      <c r="BY12" s="16">
        <v>7</v>
      </c>
      <c r="BZ12" s="16"/>
      <c r="CA12" s="16">
        <v>7</v>
      </c>
      <c r="CB12" s="16"/>
      <c r="CC12" s="16">
        <v>7</v>
      </c>
      <c r="CD12" s="16"/>
      <c r="CE12" s="16">
        <v>6</v>
      </c>
      <c r="CF12" s="16"/>
      <c r="CG12" s="16">
        <v>5</v>
      </c>
      <c r="CH12" s="16"/>
      <c r="CI12" s="16">
        <v>7</v>
      </c>
      <c r="CJ12" s="16"/>
      <c r="CK12" s="16">
        <v>8</v>
      </c>
      <c r="CL12" s="16"/>
      <c r="CM12" s="27">
        <f t="shared" si="12"/>
        <v>172</v>
      </c>
      <c r="CN12" s="22">
        <f t="shared" si="13"/>
        <v>6.37037037037037</v>
      </c>
      <c r="CO12" s="155" t="str">
        <f t="shared" si="7"/>
        <v>TB Khá</v>
      </c>
      <c r="CP12" s="16">
        <v>7</v>
      </c>
      <c r="CQ12" s="16"/>
      <c r="CR12" s="16">
        <v>6</v>
      </c>
      <c r="CS12" s="16"/>
      <c r="CT12" s="16">
        <v>8</v>
      </c>
      <c r="CU12" s="16"/>
      <c r="CV12" s="16">
        <v>8</v>
      </c>
      <c r="CW12" s="16"/>
      <c r="CX12" s="16">
        <v>7</v>
      </c>
      <c r="CY12" s="16"/>
      <c r="CZ12" s="16">
        <v>8</v>
      </c>
      <c r="DA12" s="16"/>
      <c r="DB12" s="16">
        <v>6</v>
      </c>
      <c r="DC12" s="16"/>
      <c r="DD12" s="27">
        <f t="shared" si="14"/>
        <v>156</v>
      </c>
      <c r="DE12" s="22">
        <f t="shared" si="15"/>
        <v>7.090909090909091</v>
      </c>
      <c r="DF12" s="22">
        <f t="shared" si="16"/>
        <v>6.6938775510204085</v>
      </c>
      <c r="DG12" s="50" t="str">
        <f t="shared" si="17"/>
        <v>TB Kh¸</v>
      </c>
      <c r="DH12" s="184">
        <f t="shared" si="24"/>
        <v>0</v>
      </c>
      <c r="DI12" s="179" t="str">
        <f t="shared" si="18"/>
        <v>Lªn líp</v>
      </c>
      <c r="DJ12" s="16">
        <v>6</v>
      </c>
      <c r="DK12" s="16"/>
      <c r="DL12" s="16">
        <v>7</v>
      </c>
      <c r="DM12" s="16"/>
      <c r="DN12" s="16">
        <v>5</v>
      </c>
      <c r="DO12" s="16"/>
      <c r="DP12" s="16">
        <v>7</v>
      </c>
      <c r="DQ12" s="16"/>
      <c r="DR12" s="16">
        <v>6</v>
      </c>
      <c r="DS12" s="16"/>
      <c r="DT12" s="16">
        <v>6</v>
      </c>
      <c r="DU12" s="16"/>
      <c r="DV12" s="27">
        <f t="shared" si="19"/>
        <v>158</v>
      </c>
      <c r="DW12" s="22">
        <f t="shared" si="20"/>
        <v>6.076923076923077</v>
      </c>
      <c r="DX12" s="155" t="str">
        <f t="shared" si="8"/>
        <v>TB Khá</v>
      </c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27">
        <f t="shared" si="21"/>
        <v>0</v>
      </c>
      <c r="EN12" s="22">
        <f t="shared" si="22"/>
        <v>0</v>
      </c>
      <c r="EO12" s="22">
        <f t="shared" si="23"/>
        <v>3.0384615384615383</v>
      </c>
    </row>
    <row r="13" spans="1:145" ht="17.25" customHeight="1">
      <c r="A13" s="36">
        <v>6</v>
      </c>
      <c r="B13" s="37" t="s">
        <v>73</v>
      </c>
      <c r="C13" s="38" t="s">
        <v>0</v>
      </c>
      <c r="D13" s="148">
        <v>34252</v>
      </c>
      <c r="E13" s="19"/>
      <c r="F13" s="16"/>
      <c r="G13" s="16"/>
      <c r="H13" s="16"/>
      <c r="I13" s="16">
        <v>5</v>
      </c>
      <c r="J13" s="16"/>
      <c r="K13" s="16">
        <v>8</v>
      </c>
      <c r="L13" s="16"/>
      <c r="M13" s="16">
        <v>6</v>
      </c>
      <c r="N13" s="16"/>
      <c r="O13" s="16">
        <v>7</v>
      </c>
      <c r="P13" s="16"/>
      <c r="Q13" s="16">
        <v>6</v>
      </c>
      <c r="R13" s="16"/>
      <c r="S13" s="16">
        <v>5</v>
      </c>
      <c r="T13" s="16">
        <v>4</v>
      </c>
      <c r="U13" s="27">
        <f t="shared" si="0"/>
        <v>121</v>
      </c>
      <c r="V13" s="22">
        <f t="shared" si="1"/>
        <v>6.05</v>
      </c>
      <c r="W13" s="16">
        <v>5</v>
      </c>
      <c r="X13" s="16"/>
      <c r="Y13" s="16">
        <v>5</v>
      </c>
      <c r="Z13" s="16"/>
      <c r="AA13" s="16">
        <v>6</v>
      </c>
      <c r="AB13" s="16" t="s">
        <v>150</v>
      </c>
      <c r="AC13" s="16">
        <v>5</v>
      </c>
      <c r="AD13" s="16"/>
      <c r="AE13" s="16">
        <v>5</v>
      </c>
      <c r="AF13" s="16">
        <v>3</v>
      </c>
      <c r="AG13" s="16">
        <v>6</v>
      </c>
      <c r="AH13" s="16">
        <v>4</v>
      </c>
      <c r="AI13" s="16">
        <v>7</v>
      </c>
      <c r="AJ13" s="16">
        <v>4</v>
      </c>
      <c r="AK13" s="27">
        <f t="shared" si="9"/>
        <v>179</v>
      </c>
      <c r="AL13" s="22">
        <f t="shared" si="10"/>
        <v>5.59375</v>
      </c>
      <c r="AM13" s="22">
        <f t="shared" si="11"/>
        <v>5.769230769230769</v>
      </c>
      <c r="AN13" s="16">
        <v>6</v>
      </c>
      <c r="AO13" s="16" t="s">
        <v>176</v>
      </c>
      <c r="AP13" s="16">
        <v>6</v>
      </c>
      <c r="AQ13" s="16">
        <v>4</v>
      </c>
      <c r="AR13" s="16">
        <v>5</v>
      </c>
      <c r="AS13" s="16"/>
      <c r="AT13" s="16">
        <v>5</v>
      </c>
      <c r="AU13" s="16"/>
      <c r="AV13" s="16">
        <v>6</v>
      </c>
      <c r="AW13" s="16"/>
      <c r="AX13" s="16">
        <v>7</v>
      </c>
      <c r="AY13" s="16"/>
      <c r="AZ13" s="16">
        <v>6</v>
      </c>
      <c r="BA13" s="16"/>
      <c r="BB13" s="16">
        <v>6</v>
      </c>
      <c r="BC13" s="16"/>
      <c r="BD13" s="16">
        <v>5</v>
      </c>
      <c r="BE13" s="16"/>
      <c r="BF13" s="26">
        <f t="shared" si="2"/>
        <v>174</v>
      </c>
      <c r="BG13" s="62">
        <f t="shared" si="3"/>
        <v>5.8</v>
      </c>
      <c r="BH13" s="90">
        <v>5</v>
      </c>
      <c r="BI13" s="90"/>
      <c r="BJ13" s="90">
        <v>6</v>
      </c>
      <c r="BK13" s="90"/>
      <c r="BL13" s="90">
        <v>5</v>
      </c>
      <c r="BM13" s="90">
        <v>4</v>
      </c>
      <c r="BN13" s="90">
        <v>5</v>
      </c>
      <c r="BO13" s="90"/>
      <c r="BP13" s="90">
        <v>6</v>
      </c>
      <c r="BQ13" s="90"/>
      <c r="BR13" s="90">
        <v>7</v>
      </c>
      <c r="BS13" s="90"/>
      <c r="BT13" s="89">
        <f t="shared" si="4"/>
        <v>109</v>
      </c>
      <c r="BU13" s="59">
        <f t="shared" si="5"/>
        <v>5.45</v>
      </c>
      <c r="BV13" s="59">
        <f t="shared" si="6"/>
        <v>5.66</v>
      </c>
      <c r="BW13" s="16">
        <v>5</v>
      </c>
      <c r="BX13" s="16"/>
      <c r="BY13" s="16">
        <v>7</v>
      </c>
      <c r="BZ13" s="16"/>
      <c r="CA13" s="16">
        <v>7</v>
      </c>
      <c r="CB13" s="16"/>
      <c r="CC13" s="16">
        <v>6</v>
      </c>
      <c r="CD13" s="16"/>
      <c r="CE13" s="16">
        <v>5</v>
      </c>
      <c r="CF13" s="16"/>
      <c r="CG13" s="16">
        <v>5</v>
      </c>
      <c r="CH13" s="16">
        <v>4</v>
      </c>
      <c r="CI13" s="16">
        <v>7</v>
      </c>
      <c r="CJ13" s="16"/>
      <c r="CK13" s="16">
        <v>6</v>
      </c>
      <c r="CL13" s="16"/>
      <c r="CM13" s="27">
        <f t="shared" si="12"/>
        <v>158</v>
      </c>
      <c r="CN13" s="22">
        <f t="shared" si="13"/>
        <v>5.851851851851852</v>
      </c>
      <c r="CO13" s="155" t="str">
        <f t="shared" si="7"/>
        <v>Trung bình</v>
      </c>
      <c r="CP13" s="16">
        <v>5</v>
      </c>
      <c r="CQ13" s="16"/>
      <c r="CR13" s="16">
        <v>6</v>
      </c>
      <c r="CS13" s="16"/>
      <c r="CT13" s="16">
        <v>8</v>
      </c>
      <c r="CU13" s="16"/>
      <c r="CV13" s="16">
        <v>7</v>
      </c>
      <c r="CW13" s="16"/>
      <c r="CX13" s="16">
        <v>7</v>
      </c>
      <c r="CY13" s="16"/>
      <c r="CZ13" s="16">
        <v>6</v>
      </c>
      <c r="DA13" s="16"/>
      <c r="DB13" s="16">
        <v>5</v>
      </c>
      <c r="DC13" s="16"/>
      <c r="DD13" s="27">
        <f t="shared" si="14"/>
        <v>139</v>
      </c>
      <c r="DE13" s="22">
        <f t="shared" si="15"/>
        <v>6.318181818181818</v>
      </c>
      <c r="DF13" s="22">
        <f t="shared" si="16"/>
        <v>6.061224489795919</v>
      </c>
      <c r="DG13" s="50" t="str">
        <f t="shared" si="17"/>
        <v>TB Kh¸</v>
      </c>
      <c r="DH13" s="184">
        <f t="shared" si="24"/>
        <v>0</v>
      </c>
      <c r="DI13" s="179" t="str">
        <f t="shared" si="18"/>
        <v>Lªn líp</v>
      </c>
      <c r="DJ13" s="16">
        <v>6</v>
      </c>
      <c r="DK13" s="16"/>
      <c r="DL13" s="16">
        <v>6</v>
      </c>
      <c r="DM13" s="16"/>
      <c r="DN13" s="16">
        <v>7</v>
      </c>
      <c r="DO13" s="16"/>
      <c r="DP13" s="16">
        <v>6</v>
      </c>
      <c r="DQ13" s="16"/>
      <c r="DR13" s="16">
        <v>6</v>
      </c>
      <c r="DS13" s="16"/>
      <c r="DT13" s="16">
        <v>7</v>
      </c>
      <c r="DU13" s="16"/>
      <c r="DV13" s="27">
        <f t="shared" si="19"/>
        <v>165</v>
      </c>
      <c r="DW13" s="22">
        <f t="shared" si="20"/>
        <v>6.346153846153846</v>
      </c>
      <c r="DX13" s="155" t="str">
        <f t="shared" si="8"/>
        <v>TB Khá</v>
      </c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27">
        <f t="shared" si="21"/>
        <v>0</v>
      </c>
      <c r="EN13" s="22">
        <f t="shared" si="22"/>
        <v>0</v>
      </c>
      <c r="EO13" s="22">
        <f t="shared" si="23"/>
        <v>3.173076923076923</v>
      </c>
    </row>
    <row r="14" spans="1:145" ht="17.25" customHeight="1">
      <c r="A14" s="36">
        <v>7</v>
      </c>
      <c r="B14" s="37" t="s">
        <v>50</v>
      </c>
      <c r="C14" s="38" t="s">
        <v>51</v>
      </c>
      <c r="D14" s="148">
        <v>33493</v>
      </c>
      <c r="E14" s="19"/>
      <c r="F14" s="16"/>
      <c r="G14" s="16"/>
      <c r="H14" s="16"/>
      <c r="I14" s="16">
        <v>7</v>
      </c>
      <c r="J14" s="16"/>
      <c r="K14" s="16">
        <v>8</v>
      </c>
      <c r="L14" s="16"/>
      <c r="M14" s="16">
        <v>8</v>
      </c>
      <c r="N14" s="16"/>
      <c r="O14" s="16">
        <v>8</v>
      </c>
      <c r="P14" s="16"/>
      <c r="Q14" s="16">
        <v>7</v>
      </c>
      <c r="R14" s="16"/>
      <c r="S14" s="16">
        <v>6</v>
      </c>
      <c r="T14" s="16"/>
      <c r="U14" s="27">
        <f t="shared" si="0"/>
        <v>144</v>
      </c>
      <c r="V14" s="22">
        <f t="shared" si="1"/>
        <v>7.2</v>
      </c>
      <c r="W14" s="16">
        <v>7</v>
      </c>
      <c r="X14" s="16"/>
      <c r="Y14" s="16">
        <v>5</v>
      </c>
      <c r="Z14" s="16"/>
      <c r="AA14" s="16">
        <v>6</v>
      </c>
      <c r="AB14" s="16"/>
      <c r="AC14" s="16">
        <v>8</v>
      </c>
      <c r="AD14" s="16"/>
      <c r="AE14" s="16">
        <v>7</v>
      </c>
      <c r="AF14" s="16"/>
      <c r="AG14" s="16">
        <v>6</v>
      </c>
      <c r="AH14" s="16"/>
      <c r="AI14" s="16">
        <v>5</v>
      </c>
      <c r="AJ14" s="16"/>
      <c r="AK14" s="27">
        <f t="shared" si="9"/>
        <v>202</v>
      </c>
      <c r="AL14" s="22">
        <f t="shared" si="10"/>
        <v>6.3125</v>
      </c>
      <c r="AM14" s="22">
        <f t="shared" si="11"/>
        <v>6.653846153846154</v>
      </c>
      <c r="AN14" s="16">
        <v>5</v>
      </c>
      <c r="AO14" s="16"/>
      <c r="AP14" s="16">
        <v>5</v>
      </c>
      <c r="AQ14" s="16"/>
      <c r="AR14" s="16">
        <v>8</v>
      </c>
      <c r="AS14" s="16"/>
      <c r="AT14" s="16">
        <v>7</v>
      </c>
      <c r="AU14" s="16"/>
      <c r="AV14" s="16">
        <v>9</v>
      </c>
      <c r="AW14" s="16"/>
      <c r="AX14" s="16">
        <v>7</v>
      </c>
      <c r="AY14" s="16"/>
      <c r="AZ14" s="16">
        <v>7</v>
      </c>
      <c r="BA14" s="16"/>
      <c r="BB14" s="16">
        <v>9</v>
      </c>
      <c r="BC14" s="16"/>
      <c r="BD14" s="16">
        <v>6</v>
      </c>
      <c r="BE14" s="16"/>
      <c r="BF14" s="26">
        <f t="shared" si="2"/>
        <v>211</v>
      </c>
      <c r="BG14" s="62">
        <f t="shared" si="3"/>
        <v>7.033333333333333</v>
      </c>
      <c r="BH14" s="90">
        <v>7</v>
      </c>
      <c r="BI14" s="90"/>
      <c r="BJ14" s="90">
        <v>7</v>
      </c>
      <c r="BK14" s="90"/>
      <c r="BL14" s="90">
        <v>8</v>
      </c>
      <c r="BM14" s="90"/>
      <c r="BN14" s="90">
        <v>8</v>
      </c>
      <c r="BO14" s="90"/>
      <c r="BP14" s="90">
        <v>8</v>
      </c>
      <c r="BQ14" s="90"/>
      <c r="BR14" s="90">
        <v>7</v>
      </c>
      <c r="BS14" s="90"/>
      <c r="BT14" s="89">
        <f t="shared" si="4"/>
        <v>151</v>
      </c>
      <c r="BU14" s="59">
        <f t="shared" si="5"/>
        <v>7.55</v>
      </c>
      <c r="BV14" s="59">
        <f t="shared" si="6"/>
        <v>7.24</v>
      </c>
      <c r="BW14" s="16">
        <v>8</v>
      </c>
      <c r="BX14" s="16"/>
      <c r="BY14" s="16">
        <v>8</v>
      </c>
      <c r="BZ14" s="16"/>
      <c r="CA14" s="16">
        <v>8</v>
      </c>
      <c r="CB14" s="16"/>
      <c r="CC14" s="16">
        <v>7</v>
      </c>
      <c r="CD14" s="16"/>
      <c r="CE14" s="16">
        <v>9</v>
      </c>
      <c r="CF14" s="16"/>
      <c r="CG14" s="16">
        <v>8</v>
      </c>
      <c r="CH14" s="16"/>
      <c r="CI14" s="16">
        <v>7</v>
      </c>
      <c r="CJ14" s="16"/>
      <c r="CK14" s="16">
        <v>5</v>
      </c>
      <c r="CL14" s="16"/>
      <c r="CM14" s="27">
        <f t="shared" si="12"/>
        <v>202</v>
      </c>
      <c r="CN14" s="22">
        <f t="shared" si="13"/>
        <v>7.481481481481482</v>
      </c>
      <c r="CO14" s="155" t="str">
        <f t="shared" si="7"/>
        <v>Khá</v>
      </c>
      <c r="CP14" s="16">
        <v>8</v>
      </c>
      <c r="CQ14" s="16"/>
      <c r="CR14" s="16">
        <v>7</v>
      </c>
      <c r="CS14" s="16"/>
      <c r="CT14" s="16">
        <v>8</v>
      </c>
      <c r="CU14" s="16"/>
      <c r="CV14" s="16">
        <v>9</v>
      </c>
      <c r="CW14" s="16"/>
      <c r="CX14" s="16">
        <v>8</v>
      </c>
      <c r="CY14" s="16"/>
      <c r="CZ14" s="16">
        <v>8</v>
      </c>
      <c r="DA14" s="16"/>
      <c r="DB14" s="16">
        <v>8</v>
      </c>
      <c r="DC14" s="16"/>
      <c r="DD14" s="27">
        <f t="shared" si="14"/>
        <v>175</v>
      </c>
      <c r="DE14" s="22">
        <f t="shared" si="15"/>
        <v>7.954545454545454</v>
      </c>
      <c r="DF14" s="22">
        <f t="shared" si="16"/>
        <v>7.6938775510204085</v>
      </c>
      <c r="DG14" s="50" t="str">
        <f t="shared" si="17"/>
        <v>Kh¸</v>
      </c>
      <c r="DH14" s="184">
        <f t="shared" si="24"/>
        <v>0</v>
      </c>
      <c r="DI14" s="179" t="str">
        <f t="shared" si="18"/>
        <v>Lªn líp</v>
      </c>
      <c r="DJ14" s="16">
        <v>7</v>
      </c>
      <c r="DK14" s="16"/>
      <c r="DL14" s="16">
        <v>8</v>
      </c>
      <c r="DM14" s="16"/>
      <c r="DN14" s="16">
        <v>8</v>
      </c>
      <c r="DO14" s="16"/>
      <c r="DP14" s="16">
        <v>8</v>
      </c>
      <c r="DQ14" s="16"/>
      <c r="DR14" s="16">
        <v>7</v>
      </c>
      <c r="DS14" s="16"/>
      <c r="DT14" s="16">
        <v>8</v>
      </c>
      <c r="DU14" s="16"/>
      <c r="DV14" s="27">
        <f t="shared" si="19"/>
        <v>197</v>
      </c>
      <c r="DW14" s="22">
        <f t="shared" si="20"/>
        <v>7.576923076923077</v>
      </c>
      <c r="DX14" s="155" t="str">
        <f t="shared" si="8"/>
        <v>Khá</v>
      </c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27">
        <f t="shared" si="21"/>
        <v>0</v>
      </c>
      <c r="EN14" s="22">
        <f t="shared" si="22"/>
        <v>0</v>
      </c>
      <c r="EO14" s="22">
        <f t="shared" si="23"/>
        <v>3.7884615384615383</v>
      </c>
    </row>
    <row r="15" spans="1:145" ht="17.25" customHeight="1">
      <c r="A15" s="36">
        <v>8</v>
      </c>
      <c r="B15" s="37" t="s">
        <v>58</v>
      </c>
      <c r="C15" s="38" t="s">
        <v>52</v>
      </c>
      <c r="D15" s="148">
        <v>33396</v>
      </c>
      <c r="E15" s="19"/>
      <c r="F15" s="16"/>
      <c r="G15" s="16"/>
      <c r="H15" s="16"/>
      <c r="I15" s="16">
        <v>6</v>
      </c>
      <c r="J15" s="16"/>
      <c r="K15" s="16">
        <v>9</v>
      </c>
      <c r="L15" s="16"/>
      <c r="M15" s="16">
        <v>7</v>
      </c>
      <c r="N15" s="16"/>
      <c r="O15" s="16">
        <v>8</v>
      </c>
      <c r="P15" s="16"/>
      <c r="Q15" s="16">
        <v>8</v>
      </c>
      <c r="R15" s="16"/>
      <c r="S15" s="16">
        <v>7</v>
      </c>
      <c r="T15" s="16"/>
      <c r="U15" s="27">
        <f t="shared" si="0"/>
        <v>149</v>
      </c>
      <c r="V15" s="22">
        <f t="shared" si="1"/>
        <v>7.45</v>
      </c>
      <c r="W15" s="16">
        <v>8</v>
      </c>
      <c r="X15" s="16"/>
      <c r="Y15" s="16">
        <v>5</v>
      </c>
      <c r="Z15" s="16"/>
      <c r="AA15" s="16">
        <v>5</v>
      </c>
      <c r="AB15" s="16"/>
      <c r="AC15" s="16">
        <v>7</v>
      </c>
      <c r="AD15" s="16"/>
      <c r="AE15" s="16">
        <v>7</v>
      </c>
      <c r="AF15" s="16"/>
      <c r="AG15" s="16">
        <v>8</v>
      </c>
      <c r="AH15" s="16"/>
      <c r="AI15" s="16">
        <v>7</v>
      </c>
      <c r="AJ15" s="16"/>
      <c r="AK15" s="27">
        <f t="shared" si="9"/>
        <v>218</v>
      </c>
      <c r="AL15" s="22">
        <f t="shared" si="10"/>
        <v>6.8125</v>
      </c>
      <c r="AM15" s="22">
        <f t="shared" si="11"/>
        <v>7.0576923076923075</v>
      </c>
      <c r="AN15" s="16">
        <v>8</v>
      </c>
      <c r="AO15" s="16"/>
      <c r="AP15" s="16">
        <v>6</v>
      </c>
      <c r="AQ15" s="16"/>
      <c r="AR15" s="16">
        <v>5</v>
      </c>
      <c r="AS15" s="16"/>
      <c r="AT15" s="16">
        <v>5</v>
      </c>
      <c r="AU15" s="16"/>
      <c r="AV15" s="16">
        <v>7</v>
      </c>
      <c r="AW15" s="16"/>
      <c r="AX15" s="16">
        <v>8</v>
      </c>
      <c r="AY15" s="16"/>
      <c r="AZ15" s="16">
        <v>7</v>
      </c>
      <c r="BA15" s="16"/>
      <c r="BB15" s="16">
        <v>8</v>
      </c>
      <c r="BC15" s="16"/>
      <c r="BD15" s="16">
        <v>5</v>
      </c>
      <c r="BE15" s="16"/>
      <c r="BF15" s="26">
        <f t="shared" si="2"/>
        <v>198</v>
      </c>
      <c r="BG15" s="62">
        <f t="shared" si="3"/>
        <v>6.6</v>
      </c>
      <c r="BH15" s="90">
        <v>7</v>
      </c>
      <c r="BI15" s="90"/>
      <c r="BJ15" s="90">
        <v>6</v>
      </c>
      <c r="BK15" s="90"/>
      <c r="BL15" s="90">
        <v>6</v>
      </c>
      <c r="BM15" s="90"/>
      <c r="BN15" s="90">
        <v>5</v>
      </c>
      <c r="BO15" s="90"/>
      <c r="BP15" s="90">
        <v>5</v>
      </c>
      <c r="BQ15" s="90"/>
      <c r="BR15" s="90">
        <v>7</v>
      </c>
      <c r="BS15" s="90"/>
      <c r="BT15" s="89">
        <f t="shared" si="4"/>
        <v>118</v>
      </c>
      <c r="BU15" s="59">
        <f t="shared" si="5"/>
        <v>5.9</v>
      </c>
      <c r="BV15" s="59">
        <f t="shared" si="6"/>
        <v>6.32</v>
      </c>
      <c r="BW15" s="16">
        <v>7</v>
      </c>
      <c r="BX15" s="16"/>
      <c r="BY15" s="16">
        <v>7</v>
      </c>
      <c r="BZ15" s="16"/>
      <c r="CA15" s="16">
        <v>7</v>
      </c>
      <c r="CB15" s="16"/>
      <c r="CC15" s="16">
        <v>6</v>
      </c>
      <c r="CD15" s="16"/>
      <c r="CE15" s="16">
        <v>7</v>
      </c>
      <c r="CF15" s="16"/>
      <c r="CG15" s="16">
        <v>6</v>
      </c>
      <c r="CH15" s="16"/>
      <c r="CI15" s="16">
        <v>7</v>
      </c>
      <c r="CJ15" s="16"/>
      <c r="CK15" s="16">
        <v>5</v>
      </c>
      <c r="CL15" s="16"/>
      <c r="CM15" s="27">
        <f t="shared" si="12"/>
        <v>174</v>
      </c>
      <c r="CN15" s="22">
        <f t="shared" si="13"/>
        <v>6.444444444444445</v>
      </c>
      <c r="CO15" s="155" t="str">
        <f t="shared" si="7"/>
        <v>TB Khá</v>
      </c>
      <c r="CP15" s="16">
        <v>6</v>
      </c>
      <c r="CQ15" s="16"/>
      <c r="CR15" s="16">
        <v>7</v>
      </c>
      <c r="CS15" s="16"/>
      <c r="CT15" s="16">
        <v>8</v>
      </c>
      <c r="CU15" s="16"/>
      <c r="CV15" s="16">
        <v>8</v>
      </c>
      <c r="CW15" s="16"/>
      <c r="CX15" s="16">
        <v>8</v>
      </c>
      <c r="CY15" s="16"/>
      <c r="CZ15" s="16">
        <v>7</v>
      </c>
      <c r="DA15" s="16"/>
      <c r="DB15" s="16">
        <v>5</v>
      </c>
      <c r="DC15" s="16"/>
      <c r="DD15" s="27">
        <f t="shared" si="14"/>
        <v>155</v>
      </c>
      <c r="DE15" s="22">
        <f t="shared" si="15"/>
        <v>7.045454545454546</v>
      </c>
      <c r="DF15" s="22">
        <f t="shared" si="16"/>
        <v>6.714285714285714</v>
      </c>
      <c r="DG15" s="50" t="str">
        <f t="shared" si="17"/>
        <v>TB Kh¸</v>
      </c>
      <c r="DH15" s="184">
        <f t="shared" si="24"/>
        <v>0</v>
      </c>
      <c r="DI15" s="179" t="str">
        <f t="shared" si="18"/>
        <v>Lªn líp</v>
      </c>
      <c r="DJ15" s="16">
        <v>7</v>
      </c>
      <c r="DK15" s="16"/>
      <c r="DL15" s="16">
        <v>8</v>
      </c>
      <c r="DM15" s="16"/>
      <c r="DN15" s="16">
        <v>9</v>
      </c>
      <c r="DO15" s="16"/>
      <c r="DP15" s="16">
        <v>3</v>
      </c>
      <c r="DQ15" s="16"/>
      <c r="DR15" s="16">
        <v>7</v>
      </c>
      <c r="DS15" s="16"/>
      <c r="DT15" s="16">
        <v>6</v>
      </c>
      <c r="DU15" s="16"/>
      <c r="DV15" s="27">
        <f t="shared" si="19"/>
        <v>176</v>
      </c>
      <c r="DW15" s="22">
        <f t="shared" si="20"/>
        <v>6.769230769230769</v>
      </c>
      <c r="DX15" s="155" t="str">
        <f t="shared" si="8"/>
        <v>TB Khá</v>
      </c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27">
        <f t="shared" si="21"/>
        <v>0</v>
      </c>
      <c r="EN15" s="22">
        <f t="shared" si="22"/>
        <v>0</v>
      </c>
      <c r="EO15" s="22">
        <f t="shared" si="23"/>
        <v>3.3846153846153846</v>
      </c>
    </row>
    <row r="16" spans="1:145" ht="17.25" customHeight="1">
      <c r="A16" s="36">
        <v>9</v>
      </c>
      <c r="B16" s="37" t="s">
        <v>59</v>
      </c>
      <c r="C16" s="38" t="s">
        <v>95</v>
      </c>
      <c r="D16" s="146" t="s">
        <v>181</v>
      </c>
      <c r="E16" s="19"/>
      <c r="F16" s="16"/>
      <c r="G16" s="16"/>
      <c r="H16" s="16"/>
      <c r="I16" s="16">
        <v>5</v>
      </c>
      <c r="J16" s="16"/>
      <c r="K16" s="16">
        <v>7</v>
      </c>
      <c r="L16" s="16"/>
      <c r="M16" s="16">
        <v>9</v>
      </c>
      <c r="N16" s="16"/>
      <c r="O16" s="16">
        <v>7</v>
      </c>
      <c r="P16" s="16"/>
      <c r="Q16" s="16">
        <v>7</v>
      </c>
      <c r="R16" s="16"/>
      <c r="S16" s="16">
        <v>7</v>
      </c>
      <c r="T16" s="16"/>
      <c r="U16" s="27">
        <f t="shared" si="0"/>
        <v>140</v>
      </c>
      <c r="V16" s="22">
        <f t="shared" si="1"/>
        <v>7</v>
      </c>
      <c r="W16" s="16">
        <v>9</v>
      </c>
      <c r="X16" s="16"/>
      <c r="Y16" s="16">
        <v>5</v>
      </c>
      <c r="Z16" s="16"/>
      <c r="AA16" s="16">
        <v>5</v>
      </c>
      <c r="AB16" s="16"/>
      <c r="AC16" s="16">
        <v>7</v>
      </c>
      <c r="AD16" s="16"/>
      <c r="AE16" s="16">
        <v>6</v>
      </c>
      <c r="AF16" s="16"/>
      <c r="AG16" s="16">
        <v>6</v>
      </c>
      <c r="AH16" s="16"/>
      <c r="AI16" s="16">
        <v>5</v>
      </c>
      <c r="AJ16" s="16"/>
      <c r="AK16" s="27">
        <f t="shared" si="9"/>
        <v>198</v>
      </c>
      <c r="AL16" s="22">
        <f t="shared" si="10"/>
        <v>6.1875</v>
      </c>
      <c r="AM16" s="22">
        <f t="shared" si="11"/>
        <v>6.5</v>
      </c>
      <c r="AN16" s="16">
        <v>6</v>
      </c>
      <c r="AO16" s="16"/>
      <c r="AP16" s="16">
        <v>6</v>
      </c>
      <c r="AQ16" s="16"/>
      <c r="AR16" s="16">
        <v>5</v>
      </c>
      <c r="AS16" s="16"/>
      <c r="AT16" s="16">
        <v>6</v>
      </c>
      <c r="AU16" s="16">
        <v>3</v>
      </c>
      <c r="AV16" s="16">
        <v>6</v>
      </c>
      <c r="AW16" s="16"/>
      <c r="AX16" s="16">
        <v>6</v>
      </c>
      <c r="AY16" s="16"/>
      <c r="AZ16" s="16">
        <v>6</v>
      </c>
      <c r="BA16" s="16"/>
      <c r="BB16" s="16">
        <v>7</v>
      </c>
      <c r="BC16" s="16"/>
      <c r="BD16" s="16">
        <v>6</v>
      </c>
      <c r="BE16" s="16"/>
      <c r="BF16" s="26">
        <f t="shared" si="2"/>
        <v>178</v>
      </c>
      <c r="BG16" s="62">
        <f t="shared" si="3"/>
        <v>5.933333333333334</v>
      </c>
      <c r="BH16" s="90">
        <v>5</v>
      </c>
      <c r="BI16" s="90"/>
      <c r="BJ16" s="90">
        <v>8</v>
      </c>
      <c r="BK16" s="90"/>
      <c r="BL16" s="90">
        <v>6</v>
      </c>
      <c r="BM16" s="90"/>
      <c r="BN16" s="90">
        <v>7</v>
      </c>
      <c r="BO16" s="90"/>
      <c r="BP16" s="90">
        <v>7</v>
      </c>
      <c r="BQ16" s="90"/>
      <c r="BR16" s="90">
        <v>7</v>
      </c>
      <c r="BS16" s="90"/>
      <c r="BT16" s="89">
        <f t="shared" si="4"/>
        <v>132</v>
      </c>
      <c r="BU16" s="59">
        <f t="shared" si="5"/>
        <v>6.6</v>
      </c>
      <c r="BV16" s="59">
        <f t="shared" si="6"/>
        <v>6.2</v>
      </c>
      <c r="BW16" s="16">
        <v>6</v>
      </c>
      <c r="BX16" s="16"/>
      <c r="BY16" s="16">
        <v>7</v>
      </c>
      <c r="BZ16" s="16"/>
      <c r="CA16" s="16">
        <v>6</v>
      </c>
      <c r="CB16" s="16"/>
      <c r="CC16" s="16">
        <v>8</v>
      </c>
      <c r="CD16" s="16"/>
      <c r="CE16" s="16">
        <v>7</v>
      </c>
      <c r="CF16" s="16"/>
      <c r="CG16" s="16">
        <v>7</v>
      </c>
      <c r="CH16" s="16"/>
      <c r="CI16" s="16">
        <v>7</v>
      </c>
      <c r="CJ16" s="16"/>
      <c r="CK16" s="16">
        <v>6</v>
      </c>
      <c r="CL16" s="16"/>
      <c r="CM16" s="27">
        <f t="shared" si="12"/>
        <v>180</v>
      </c>
      <c r="CN16" s="22">
        <f t="shared" si="13"/>
        <v>6.666666666666667</v>
      </c>
      <c r="CO16" s="155" t="str">
        <f t="shared" si="7"/>
        <v>TB Khá</v>
      </c>
      <c r="CP16" s="16">
        <v>7</v>
      </c>
      <c r="CQ16" s="16"/>
      <c r="CR16" s="16">
        <v>8</v>
      </c>
      <c r="CS16" s="16"/>
      <c r="CT16" s="16">
        <v>9</v>
      </c>
      <c r="CU16" s="16"/>
      <c r="CV16" s="16">
        <v>8</v>
      </c>
      <c r="CW16" s="16"/>
      <c r="CX16" s="16">
        <v>8</v>
      </c>
      <c r="CY16" s="16"/>
      <c r="CZ16" s="16">
        <v>7</v>
      </c>
      <c r="DA16" s="16"/>
      <c r="DB16" s="16">
        <v>6</v>
      </c>
      <c r="DC16" s="16"/>
      <c r="DD16" s="27">
        <f t="shared" si="14"/>
        <v>167</v>
      </c>
      <c r="DE16" s="22">
        <f t="shared" si="15"/>
        <v>7.590909090909091</v>
      </c>
      <c r="DF16" s="22">
        <f t="shared" si="16"/>
        <v>7.081632653061225</v>
      </c>
      <c r="DG16" s="50" t="str">
        <f t="shared" si="17"/>
        <v>Kh¸</v>
      </c>
      <c r="DH16" s="184">
        <f t="shared" si="24"/>
        <v>0</v>
      </c>
      <c r="DI16" s="179" t="str">
        <f t="shared" si="18"/>
        <v>Lªn líp</v>
      </c>
      <c r="DJ16" s="16">
        <v>9</v>
      </c>
      <c r="DK16" s="16"/>
      <c r="DL16" s="16">
        <v>8</v>
      </c>
      <c r="DM16" s="16"/>
      <c r="DN16" s="16">
        <v>8</v>
      </c>
      <c r="DO16" s="16"/>
      <c r="DP16" s="16">
        <v>7</v>
      </c>
      <c r="DQ16" s="16"/>
      <c r="DR16" s="16">
        <v>6</v>
      </c>
      <c r="DS16" s="16"/>
      <c r="DT16" s="16">
        <v>7</v>
      </c>
      <c r="DU16" s="16"/>
      <c r="DV16" s="27">
        <f t="shared" si="19"/>
        <v>187</v>
      </c>
      <c r="DW16" s="22">
        <f t="shared" si="20"/>
        <v>7.1923076923076925</v>
      </c>
      <c r="DX16" s="155" t="str">
        <f t="shared" si="8"/>
        <v>Khá</v>
      </c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27">
        <f t="shared" si="21"/>
        <v>0</v>
      </c>
      <c r="EN16" s="22">
        <f t="shared" si="22"/>
        <v>0</v>
      </c>
      <c r="EO16" s="22">
        <f t="shared" si="23"/>
        <v>3.5961538461538463</v>
      </c>
    </row>
    <row r="17" spans="1:145" ht="17.25" customHeight="1">
      <c r="A17" s="36">
        <v>10</v>
      </c>
      <c r="B17" s="37" t="s">
        <v>27</v>
      </c>
      <c r="C17" s="38" t="s">
        <v>97</v>
      </c>
      <c r="D17" s="148">
        <v>33552</v>
      </c>
      <c r="E17" s="19"/>
      <c r="F17" s="16"/>
      <c r="G17" s="16"/>
      <c r="H17" s="16"/>
      <c r="I17" s="16">
        <v>5</v>
      </c>
      <c r="J17" s="16">
        <v>4</v>
      </c>
      <c r="K17" s="16">
        <v>8</v>
      </c>
      <c r="L17" s="16"/>
      <c r="M17" s="16">
        <v>5</v>
      </c>
      <c r="N17" s="16"/>
      <c r="O17" s="16">
        <v>7</v>
      </c>
      <c r="P17" s="16"/>
      <c r="Q17" s="16">
        <v>6</v>
      </c>
      <c r="R17" s="16"/>
      <c r="S17" s="16">
        <v>5</v>
      </c>
      <c r="T17" s="16"/>
      <c r="U17" s="27">
        <f t="shared" si="0"/>
        <v>118</v>
      </c>
      <c r="V17" s="22">
        <f t="shared" si="1"/>
        <v>5.9</v>
      </c>
      <c r="W17" s="16">
        <v>5</v>
      </c>
      <c r="X17" s="16"/>
      <c r="Y17" s="16">
        <v>7</v>
      </c>
      <c r="Z17" s="16" t="s">
        <v>176</v>
      </c>
      <c r="AA17" s="16">
        <v>5</v>
      </c>
      <c r="AB17" s="16"/>
      <c r="AC17" s="16">
        <v>6</v>
      </c>
      <c r="AD17" s="16"/>
      <c r="AE17" s="16">
        <v>6</v>
      </c>
      <c r="AF17" s="16"/>
      <c r="AG17" s="16">
        <v>5</v>
      </c>
      <c r="AH17" s="16"/>
      <c r="AI17" s="16">
        <v>6</v>
      </c>
      <c r="AJ17" s="16"/>
      <c r="AK17" s="27">
        <f t="shared" si="9"/>
        <v>177</v>
      </c>
      <c r="AL17" s="22">
        <f t="shared" si="10"/>
        <v>5.53125</v>
      </c>
      <c r="AM17" s="22">
        <f t="shared" si="11"/>
        <v>5.673076923076923</v>
      </c>
      <c r="AN17" s="16">
        <v>6</v>
      </c>
      <c r="AO17" s="16"/>
      <c r="AP17" s="16">
        <v>5</v>
      </c>
      <c r="AQ17" s="16"/>
      <c r="AR17" s="16">
        <v>5</v>
      </c>
      <c r="AS17" s="16">
        <v>2</v>
      </c>
      <c r="AT17" s="16">
        <v>5</v>
      </c>
      <c r="AU17" s="16">
        <v>4</v>
      </c>
      <c r="AV17" s="16">
        <v>6</v>
      </c>
      <c r="AW17" s="16">
        <v>4</v>
      </c>
      <c r="AX17" s="16">
        <v>5</v>
      </c>
      <c r="AY17" s="16"/>
      <c r="AZ17" s="16">
        <v>6</v>
      </c>
      <c r="BA17" s="16"/>
      <c r="BB17" s="16">
        <v>6</v>
      </c>
      <c r="BC17" s="16"/>
      <c r="BD17" s="16">
        <v>5</v>
      </c>
      <c r="BE17" s="16">
        <v>3</v>
      </c>
      <c r="BF17" s="26">
        <f t="shared" si="2"/>
        <v>163</v>
      </c>
      <c r="BG17" s="62">
        <f t="shared" si="3"/>
        <v>5.433333333333334</v>
      </c>
      <c r="BH17" s="90">
        <v>5</v>
      </c>
      <c r="BI17" s="90"/>
      <c r="BJ17" s="90">
        <v>6</v>
      </c>
      <c r="BK17" s="90"/>
      <c r="BL17" s="90">
        <v>5</v>
      </c>
      <c r="BM17" s="90"/>
      <c r="BN17" s="90">
        <v>5</v>
      </c>
      <c r="BO17" s="90"/>
      <c r="BP17" s="90">
        <v>7</v>
      </c>
      <c r="BQ17" s="90"/>
      <c r="BR17" s="90">
        <v>8</v>
      </c>
      <c r="BS17" s="90"/>
      <c r="BT17" s="89">
        <f t="shared" si="4"/>
        <v>113</v>
      </c>
      <c r="BU17" s="59">
        <f t="shared" si="5"/>
        <v>5.65</v>
      </c>
      <c r="BV17" s="59">
        <f t="shared" si="6"/>
        <v>5.52</v>
      </c>
      <c r="BW17" s="16">
        <v>6</v>
      </c>
      <c r="BX17" s="16"/>
      <c r="BY17" s="16">
        <v>7</v>
      </c>
      <c r="BZ17" s="16"/>
      <c r="CA17" s="16">
        <v>8</v>
      </c>
      <c r="CB17" s="16"/>
      <c r="CC17" s="16">
        <v>7</v>
      </c>
      <c r="CD17" s="16"/>
      <c r="CE17" s="16">
        <v>6</v>
      </c>
      <c r="CF17" s="16"/>
      <c r="CG17" s="16">
        <v>5</v>
      </c>
      <c r="CH17" s="16"/>
      <c r="CI17" s="16">
        <v>8</v>
      </c>
      <c r="CJ17" s="16"/>
      <c r="CK17" s="16">
        <v>5</v>
      </c>
      <c r="CL17" s="16"/>
      <c r="CM17" s="27">
        <f t="shared" si="12"/>
        <v>170</v>
      </c>
      <c r="CN17" s="22">
        <f t="shared" si="13"/>
        <v>6.296296296296297</v>
      </c>
      <c r="CO17" s="155" t="str">
        <f t="shared" si="7"/>
        <v>TB Khá</v>
      </c>
      <c r="CP17" s="16">
        <v>5</v>
      </c>
      <c r="CQ17" s="16">
        <v>3</v>
      </c>
      <c r="CR17" s="16">
        <v>6</v>
      </c>
      <c r="CS17" s="16"/>
      <c r="CT17" s="16">
        <v>8</v>
      </c>
      <c r="CU17" s="16"/>
      <c r="CV17" s="16">
        <v>7</v>
      </c>
      <c r="CW17" s="16"/>
      <c r="CX17" s="16">
        <v>7</v>
      </c>
      <c r="CY17" s="16"/>
      <c r="CZ17" s="16">
        <v>7</v>
      </c>
      <c r="DA17" s="16"/>
      <c r="DB17" s="16">
        <v>5</v>
      </c>
      <c r="DC17" s="16"/>
      <c r="DD17" s="27">
        <f t="shared" si="14"/>
        <v>142</v>
      </c>
      <c r="DE17" s="22">
        <f t="shared" si="15"/>
        <v>6.454545454545454</v>
      </c>
      <c r="DF17" s="22">
        <f t="shared" si="16"/>
        <v>6.36734693877551</v>
      </c>
      <c r="DG17" s="50" t="str">
        <f t="shared" si="17"/>
        <v>TB Kh¸</v>
      </c>
      <c r="DH17" s="184">
        <f t="shared" si="24"/>
        <v>0</v>
      </c>
      <c r="DI17" s="179" t="str">
        <f t="shared" si="18"/>
        <v>Lªn líp</v>
      </c>
      <c r="DJ17" s="16">
        <v>6</v>
      </c>
      <c r="DK17" s="16"/>
      <c r="DL17" s="16">
        <v>6</v>
      </c>
      <c r="DM17" s="16"/>
      <c r="DN17" s="16">
        <v>4</v>
      </c>
      <c r="DO17" s="16"/>
      <c r="DP17" s="16">
        <v>5</v>
      </c>
      <c r="DQ17" s="16"/>
      <c r="DR17" s="16">
        <v>6</v>
      </c>
      <c r="DS17" s="16"/>
      <c r="DT17" s="16">
        <v>6</v>
      </c>
      <c r="DU17" s="16"/>
      <c r="DV17" s="27">
        <f t="shared" si="19"/>
        <v>145</v>
      </c>
      <c r="DW17" s="22">
        <f t="shared" si="20"/>
        <v>5.576923076923077</v>
      </c>
      <c r="DX17" s="155" t="str">
        <f t="shared" si="8"/>
        <v>Trung bình</v>
      </c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27">
        <f t="shared" si="21"/>
        <v>0</v>
      </c>
      <c r="EN17" s="22">
        <f t="shared" si="22"/>
        <v>0</v>
      </c>
      <c r="EO17" s="22">
        <f t="shared" si="23"/>
        <v>2.7884615384615383</v>
      </c>
    </row>
    <row r="18" spans="1:145" ht="17.25" customHeight="1">
      <c r="A18" s="36">
        <v>11</v>
      </c>
      <c r="B18" s="30" t="s">
        <v>27</v>
      </c>
      <c r="C18" s="31" t="s">
        <v>98</v>
      </c>
      <c r="D18" s="147" t="s">
        <v>182</v>
      </c>
      <c r="E18" s="19"/>
      <c r="F18" s="16"/>
      <c r="G18" s="16"/>
      <c r="H18" s="16"/>
      <c r="I18" s="16">
        <v>7</v>
      </c>
      <c r="J18" s="16"/>
      <c r="K18" s="16">
        <v>8</v>
      </c>
      <c r="L18" s="16"/>
      <c r="M18" s="16">
        <v>8</v>
      </c>
      <c r="N18" s="16"/>
      <c r="O18" s="16">
        <v>7</v>
      </c>
      <c r="P18" s="16"/>
      <c r="Q18" s="16">
        <v>7</v>
      </c>
      <c r="R18" s="16"/>
      <c r="S18" s="16">
        <v>6</v>
      </c>
      <c r="T18" s="16"/>
      <c r="U18" s="27">
        <f t="shared" si="0"/>
        <v>141</v>
      </c>
      <c r="V18" s="22">
        <f t="shared" si="1"/>
        <v>7.05</v>
      </c>
      <c r="W18" s="16">
        <v>6</v>
      </c>
      <c r="X18" s="16"/>
      <c r="Y18" s="16">
        <v>5</v>
      </c>
      <c r="Z18" s="16"/>
      <c r="AA18" s="16">
        <v>6</v>
      </c>
      <c r="AB18" s="16"/>
      <c r="AC18" s="16">
        <v>7</v>
      </c>
      <c r="AD18" s="16"/>
      <c r="AE18" s="16">
        <v>6</v>
      </c>
      <c r="AF18" s="16"/>
      <c r="AG18" s="16">
        <v>7</v>
      </c>
      <c r="AH18" s="16"/>
      <c r="AI18" s="16">
        <v>5</v>
      </c>
      <c r="AJ18" s="16"/>
      <c r="AK18" s="27">
        <f t="shared" si="9"/>
        <v>196</v>
      </c>
      <c r="AL18" s="22">
        <f t="shared" si="10"/>
        <v>6.125</v>
      </c>
      <c r="AM18" s="22">
        <f t="shared" si="11"/>
        <v>6.480769230769231</v>
      </c>
      <c r="AN18" s="16">
        <v>5</v>
      </c>
      <c r="AO18" s="16"/>
      <c r="AP18" s="16">
        <v>5</v>
      </c>
      <c r="AQ18" s="16"/>
      <c r="AR18" s="16">
        <v>6</v>
      </c>
      <c r="AS18" s="16"/>
      <c r="AT18" s="16">
        <v>7</v>
      </c>
      <c r="AU18" s="16"/>
      <c r="AV18" s="16">
        <v>7</v>
      </c>
      <c r="AW18" s="16"/>
      <c r="AX18" s="16">
        <v>8</v>
      </c>
      <c r="AY18" s="16"/>
      <c r="AZ18" s="16">
        <v>7</v>
      </c>
      <c r="BA18" s="16"/>
      <c r="BB18" s="16">
        <v>8</v>
      </c>
      <c r="BC18" s="16"/>
      <c r="BD18" s="16">
        <v>6</v>
      </c>
      <c r="BE18" s="16"/>
      <c r="BF18" s="26">
        <f t="shared" si="2"/>
        <v>196</v>
      </c>
      <c r="BG18" s="62">
        <f t="shared" si="3"/>
        <v>6.533333333333333</v>
      </c>
      <c r="BH18" s="90">
        <v>8</v>
      </c>
      <c r="BI18" s="90"/>
      <c r="BJ18" s="90">
        <v>8</v>
      </c>
      <c r="BK18" s="90"/>
      <c r="BL18" s="90">
        <v>7</v>
      </c>
      <c r="BM18" s="90"/>
      <c r="BN18" s="90">
        <v>7</v>
      </c>
      <c r="BO18" s="90"/>
      <c r="BP18" s="90">
        <v>8</v>
      </c>
      <c r="BQ18" s="90"/>
      <c r="BR18" s="90">
        <v>7</v>
      </c>
      <c r="BS18" s="90"/>
      <c r="BT18" s="89">
        <f t="shared" si="4"/>
        <v>151</v>
      </c>
      <c r="BU18" s="59">
        <f t="shared" si="5"/>
        <v>7.55</v>
      </c>
      <c r="BV18" s="59">
        <f t="shared" si="6"/>
        <v>6.94</v>
      </c>
      <c r="BW18" s="16">
        <v>7</v>
      </c>
      <c r="BX18" s="16"/>
      <c r="BY18" s="16">
        <v>7</v>
      </c>
      <c r="BZ18" s="16"/>
      <c r="CA18" s="16">
        <v>8</v>
      </c>
      <c r="CB18" s="16"/>
      <c r="CC18" s="16">
        <v>8</v>
      </c>
      <c r="CD18" s="16"/>
      <c r="CE18" s="16">
        <v>8</v>
      </c>
      <c r="CF18" s="16"/>
      <c r="CG18" s="16">
        <v>8</v>
      </c>
      <c r="CH18" s="16"/>
      <c r="CI18" s="16">
        <v>8</v>
      </c>
      <c r="CJ18" s="16"/>
      <c r="CK18" s="16">
        <v>8</v>
      </c>
      <c r="CL18" s="16"/>
      <c r="CM18" s="27">
        <f t="shared" si="12"/>
        <v>208</v>
      </c>
      <c r="CN18" s="22">
        <f t="shared" si="13"/>
        <v>7.703703703703703</v>
      </c>
      <c r="CO18" s="155" t="str">
        <f t="shared" si="7"/>
        <v>Khá</v>
      </c>
      <c r="CP18" s="16">
        <v>8</v>
      </c>
      <c r="CQ18" s="16"/>
      <c r="CR18" s="16">
        <v>7</v>
      </c>
      <c r="CS18" s="16"/>
      <c r="CT18" s="16">
        <v>9</v>
      </c>
      <c r="CU18" s="16"/>
      <c r="CV18" s="16">
        <v>9</v>
      </c>
      <c r="CW18" s="16"/>
      <c r="CX18" s="16">
        <v>8</v>
      </c>
      <c r="CY18" s="16"/>
      <c r="CZ18" s="16">
        <v>7</v>
      </c>
      <c r="DA18" s="16"/>
      <c r="DB18" s="16">
        <v>7</v>
      </c>
      <c r="DC18" s="16"/>
      <c r="DD18" s="27">
        <f t="shared" si="14"/>
        <v>172</v>
      </c>
      <c r="DE18" s="22">
        <f t="shared" si="15"/>
        <v>7.818181818181818</v>
      </c>
      <c r="DF18" s="22">
        <f t="shared" si="16"/>
        <v>7.755102040816326</v>
      </c>
      <c r="DG18" s="50" t="str">
        <f t="shared" si="17"/>
        <v>Kh¸</v>
      </c>
      <c r="DH18" s="184">
        <f t="shared" si="24"/>
        <v>0</v>
      </c>
      <c r="DI18" s="179" t="str">
        <f t="shared" si="18"/>
        <v>Lªn líp</v>
      </c>
      <c r="DJ18" s="16">
        <v>9</v>
      </c>
      <c r="DK18" s="16"/>
      <c r="DL18" s="16">
        <v>8</v>
      </c>
      <c r="DM18" s="16"/>
      <c r="DN18" s="16">
        <v>8</v>
      </c>
      <c r="DO18" s="16"/>
      <c r="DP18" s="16">
        <v>9</v>
      </c>
      <c r="DQ18" s="16"/>
      <c r="DR18" s="16">
        <v>8</v>
      </c>
      <c r="DS18" s="16"/>
      <c r="DT18" s="16">
        <v>9</v>
      </c>
      <c r="DU18" s="16"/>
      <c r="DV18" s="27">
        <f t="shared" si="19"/>
        <v>219</v>
      </c>
      <c r="DW18" s="22">
        <f t="shared" si="20"/>
        <v>8.423076923076923</v>
      </c>
      <c r="DX18" s="155" t="str">
        <f t="shared" si="8"/>
        <v>Giỏi</v>
      </c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27">
        <f t="shared" si="21"/>
        <v>0</v>
      </c>
      <c r="EN18" s="22">
        <f t="shared" si="22"/>
        <v>0</v>
      </c>
      <c r="EO18" s="22">
        <f t="shared" si="23"/>
        <v>4.211538461538462</v>
      </c>
    </row>
    <row r="19" spans="1:145" ht="17.25" customHeight="1">
      <c r="A19" s="36">
        <v>12</v>
      </c>
      <c r="B19" s="37" t="s">
        <v>99</v>
      </c>
      <c r="C19" s="38" t="s">
        <v>79</v>
      </c>
      <c r="D19" s="148">
        <v>33366</v>
      </c>
      <c r="E19" s="19"/>
      <c r="F19" s="16"/>
      <c r="G19" s="16"/>
      <c r="H19" s="16"/>
      <c r="I19" s="16">
        <v>7</v>
      </c>
      <c r="J19" s="16"/>
      <c r="K19" s="16">
        <v>8</v>
      </c>
      <c r="L19" s="16"/>
      <c r="M19" s="16">
        <v>7</v>
      </c>
      <c r="N19" s="16"/>
      <c r="O19" s="16">
        <v>5</v>
      </c>
      <c r="P19" s="16"/>
      <c r="Q19" s="16">
        <v>7</v>
      </c>
      <c r="R19" s="16"/>
      <c r="S19" s="16">
        <v>6</v>
      </c>
      <c r="T19" s="16"/>
      <c r="U19" s="27">
        <f t="shared" si="0"/>
        <v>132</v>
      </c>
      <c r="V19" s="22">
        <f t="shared" si="1"/>
        <v>6.6</v>
      </c>
      <c r="W19" s="16">
        <v>5</v>
      </c>
      <c r="X19" s="16">
        <v>3</v>
      </c>
      <c r="Y19" s="16">
        <v>5</v>
      </c>
      <c r="Z19" s="16">
        <v>4</v>
      </c>
      <c r="AA19" s="16">
        <v>6</v>
      </c>
      <c r="AB19" s="16"/>
      <c r="AC19" s="16">
        <v>6</v>
      </c>
      <c r="AD19" s="16"/>
      <c r="AE19" s="16">
        <v>5</v>
      </c>
      <c r="AF19" s="16"/>
      <c r="AG19" s="16">
        <v>6</v>
      </c>
      <c r="AH19" s="16">
        <v>4</v>
      </c>
      <c r="AI19" s="16">
        <v>5</v>
      </c>
      <c r="AJ19" s="16"/>
      <c r="AK19" s="27">
        <f t="shared" si="9"/>
        <v>176</v>
      </c>
      <c r="AL19" s="22">
        <f t="shared" si="10"/>
        <v>5.5</v>
      </c>
      <c r="AM19" s="22">
        <f t="shared" si="11"/>
        <v>5.923076923076923</v>
      </c>
      <c r="AN19" s="16">
        <v>5</v>
      </c>
      <c r="AO19" s="16"/>
      <c r="AP19" s="16">
        <v>6</v>
      </c>
      <c r="AQ19" s="16">
        <v>4</v>
      </c>
      <c r="AR19" s="16">
        <v>5</v>
      </c>
      <c r="AS19" s="16"/>
      <c r="AT19" s="16">
        <v>7</v>
      </c>
      <c r="AU19" s="16"/>
      <c r="AV19" s="16">
        <v>6</v>
      </c>
      <c r="AW19" s="16">
        <v>4</v>
      </c>
      <c r="AX19" s="16">
        <v>6</v>
      </c>
      <c r="AY19" s="16"/>
      <c r="AZ19" s="16">
        <v>5</v>
      </c>
      <c r="BA19" s="16"/>
      <c r="BB19" s="16">
        <v>7</v>
      </c>
      <c r="BC19" s="16"/>
      <c r="BD19" s="16">
        <v>5</v>
      </c>
      <c r="BE19" s="16">
        <v>4</v>
      </c>
      <c r="BF19" s="26">
        <f t="shared" si="2"/>
        <v>172</v>
      </c>
      <c r="BG19" s="62">
        <f t="shared" si="3"/>
        <v>5.733333333333333</v>
      </c>
      <c r="BH19" s="90">
        <v>5</v>
      </c>
      <c r="BI19" s="90"/>
      <c r="BJ19" s="90">
        <v>7</v>
      </c>
      <c r="BK19" s="90"/>
      <c r="BL19" s="90">
        <v>5</v>
      </c>
      <c r="BM19" s="90"/>
      <c r="BN19" s="90">
        <v>5</v>
      </c>
      <c r="BO19" s="90"/>
      <c r="BP19" s="90">
        <v>6</v>
      </c>
      <c r="BQ19" s="90"/>
      <c r="BR19" s="90">
        <v>8</v>
      </c>
      <c r="BS19" s="90"/>
      <c r="BT19" s="89">
        <f t="shared" si="4"/>
        <v>114</v>
      </c>
      <c r="BU19" s="59">
        <f t="shared" si="5"/>
        <v>5.7</v>
      </c>
      <c r="BV19" s="59">
        <f t="shared" si="6"/>
        <v>5.72</v>
      </c>
      <c r="BW19" s="16">
        <v>7</v>
      </c>
      <c r="BX19" s="16"/>
      <c r="BY19" s="16">
        <v>5</v>
      </c>
      <c r="BZ19" s="16"/>
      <c r="CA19" s="16">
        <v>7</v>
      </c>
      <c r="CB19" s="16"/>
      <c r="CC19" s="16">
        <v>7</v>
      </c>
      <c r="CD19" s="16"/>
      <c r="CE19" s="16">
        <v>8</v>
      </c>
      <c r="CF19" s="16"/>
      <c r="CG19" s="16">
        <v>7</v>
      </c>
      <c r="CH19" s="16"/>
      <c r="CI19" s="16">
        <v>8</v>
      </c>
      <c r="CJ19" s="16"/>
      <c r="CK19" s="16">
        <v>5</v>
      </c>
      <c r="CL19" s="16"/>
      <c r="CM19" s="27">
        <f t="shared" si="12"/>
        <v>180</v>
      </c>
      <c r="CN19" s="22">
        <f t="shared" si="13"/>
        <v>6.666666666666667</v>
      </c>
      <c r="CO19" s="155" t="str">
        <f t="shared" si="7"/>
        <v>TB Khá</v>
      </c>
      <c r="CP19" s="16">
        <v>7</v>
      </c>
      <c r="CQ19" s="16"/>
      <c r="CR19" s="16">
        <v>7</v>
      </c>
      <c r="CS19" s="16"/>
      <c r="CT19" s="16">
        <v>9</v>
      </c>
      <c r="CU19" s="16"/>
      <c r="CV19" s="16">
        <v>8</v>
      </c>
      <c r="CW19" s="16"/>
      <c r="CX19" s="16">
        <v>7</v>
      </c>
      <c r="CY19" s="16"/>
      <c r="CZ19" s="16">
        <v>7</v>
      </c>
      <c r="DA19" s="16"/>
      <c r="DB19" s="16">
        <v>6</v>
      </c>
      <c r="DC19" s="16"/>
      <c r="DD19" s="27">
        <f t="shared" si="14"/>
        <v>159</v>
      </c>
      <c r="DE19" s="22">
        <f t="shared" si="15"/>
        <v>7.2272727272727275</v>
      </c>
      <c r="DF19" s="22">
        <f t="shared" si="16"/>
        <v>6.918367346938775</v>
      </c>
      <c r="DG19" s="50" t="str">
        <f t="shared" si="17"/>
        <v>TB Kh¸</v>
      </c>
      <c r="DH19" s="184">
        <f t="shared" si="24"/>
        <v>0</v>
      </c>
      <c r="DI19" s="179" t="str">
        <f t="shared" si="18"/>
        <v>Lªn líp</v>
      </c>
      <c r="DJ19" s="16">
        <v>6</v>
      </c>
      <c r="DK19" s="16"/>
      <c r="DL19" s="16">
        <v>8</v>
      </c>
      <c r="DM19" s="16"/>
      <c r="DN19" s="16">
        <v>7</v>
      </c>
      <c r="DO19" s="16"/>
      <c r="DP19" s="16">
        <v>4</v>
      </c>
      <c r="DQ19" s="16"/>
      <c r="DR19" s="16">
        <v>8</v>
      </c>
      <c r="DS19" s="16"/>
      <c r="DT19" s="16">
        <v>5</v>
      </c>
      <c r="DU19" s="16"/>
      <c r="DV19" s="27">
        <f t="shared" si="19"/>
        <v>171</v>
      </c>
      <c r="DW19" s="22">
        <f t="shared" si="20"/>
        <v>6.576923076923077</v>
      </c>
      <c r="DX19" s="155" t="str">
        <f t="shared" si="8"/>
        <v>TB Khá</v>
      </c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27">
        <f t="shared" si="21"/>
        <v>0</v>
      </c>
      <c r="EN19" s="22">
        <f t="shared" si="22"/>
        <v>0</v>
      </c>
      <c r="EO19" s="22">
        <f t="shared" si="23"/>
        <v>3.2884615384615383</v>
      </c>
    </row>
    <row r="20" spans="1:145" ht="17.25" customHeight="1">
      <c r="A20" s="36">
        <v>13</v>
      </c>
      <c r="B20" s="37" t="s">
        <v>26</v>
      </c>
      <c r="C20" s="38" t="s">
        <v>100</v>
      </c>
      <c r="D20" s="146" t="s">
        <v>183</v>
      </c>
      <c r="E20" s="19"/>
      <c r="F20" s="16"/>
      <c r="G20" s="16"/>
      <c r="H20" s="16"/>
      <c r="I20" s="16">
        <v>5</v>
      </c>
      <c r="J20" s="16">
        <v>3</v>
      </c>
      <c r="K20" s="16">
        <v>6</v>
      </c>
      <c r="L20" s="16"/>
      <c r="M20" s="16">
        <v>6</v>
      </c>
      <c r="N20" s="16"/>
      <c r="O20" s="16">
        <v>5</v>
      </c>
      <c r="P20" s="16"/>
      <c r="Q20" s="16">
        <v>6</v>
      </c>
      <c r="R20" s="16"/>
      <c r="S20" s="16">
        <v>5</v>
      </c>
      <c r="T20" s="16">
        <v>4</v>
      </c>
      <c r="U20" s="27">
        <f t="shared" si="0"/>
        <v>109</v>
      </c>
      <c r="V20" s="22">
        <f t="shared" si="1"/>
        <v>5.45</v>
      </c>
      <c r="W20" s="16">
        <v>5</v>
      </c>
      <c r="X20" s="16">
        <v>3</v>
      </c>
      <c r="Y20" s="16">
        <v>5</v>
      </c>
      <c r="Z20" s="16">
        <v>4</v>
      </c>
      <c r="AA20" s="16">
        <v>6</v>
      </c>
      <c r="AB20" s="16">
        <v>4</v>
      </c>
      <c r="AC20" s="16">
        <v>5</v>
      </c>
      <c r="AD20" s="16">
        <v>3</v>
      </c>
      <c r="AE20" s="16">
        <v>6</v>
      </c>
      <c r="AF20" s="16"/>
      <c r="AG20" s="16">
        <v>5</v>
      </c>
      <c r="AH20" s="16">
        <v>4</v>
      </c>
      <c r="AI20" s="16">
        <v>5</v>
      </c>
      <c r="AJ20" s="16">
        <v>4</v>
      </c>
      <c r="AK20" s="27">
        <f t="shared" si="9"/>
        <v>171</v>
      </c>
      <c r="AL20" s="22">
        <f t="shared" si="10"/>
        <v>5.34375</v>
      </c>
      <c r="AM20" s="22">
        <f t="shared" si="11"/>
        <v>5.384615384615385</v>
      </c>
      <c r="AN20" s="16">
        <v>6</v>
      </c>
      <c r="AO20" s="16" t="s">
        <v>176</v>
      </c>
      <c r="AP20" s="16">
        <v>5</v>
      </c>
      <c r="AQ20" s="16"/>
      <c r="AR20" s="16">
        <v>6</v>
      </c>
      <c r="AS20" s="16">
        <v>2</v>
      </c>
      <c r="AT20" s="16">
        <v>6</v>
      </c>
      <c r="AU20" s="16"/>
      <c r="AV20" s="16">
        <v>5</v>
      </c>
      <c r="AW20" s="16">
        <v>4</v>
      </c>
      <c r="AX20" s="16">
        <v>5</v>
      </c>
      <c r="AY20" s="16"/>
      <c r="AZ20" s="16">
        <v>5</v>
      </c>
      <c r="BA20" s="16"/>
      <c r="BB20" s="16">
        <v>6</v>
      </c>
      <c r="BC20" s="16"/>
      <c r="BD20" s="16">
        <v>5</v>
      </c>
      <c r="BE20" s="16"/>
      <c r="BF20" s="26">
        <f>BD20*$BD$7+BB20*$BB$7+AZ20*$AZ$7+AX20*$AX$7+AV20*$AV$7+AT20*$AT$7+AR20*$AR$7+AP20*$AP$7+AN20*$AN$7</f>
        <v>165</v>
      </c>
      <c r="BG20" s="62">
        <f>BF20/$BF$7</f>
        <v>5.5</v>
      </c>
      <c r="BH20" s="90">
        <v>5</v>
      </c>
      <c r="BI20" s="90"/>
      <c r="BJ20" s="90">
        <v>5</v>
      </c>
      <c r="BK20" s="90"/>
      <c r="BL20" s="90">
        <v>6</v>
      </c>
      <c r="BM20" s="90"/>
      <c r="BN20" s="90">
        <v>5</v>
      </c>
      <c r="BO20" s="90"/>
      <c r="BP20" s="90">
        <v>6</v>
      </c>
      <c r="BQ20" s="90"/>
      <c r="BR20" s="90">
        <v>8</v>
      </c>
      <c r="BS20" s="90"/>
      <c r="BT20" s="89">
        <f t="shared" si="4"/>
        <v>110</v>
      </c>
      <c r="BU20" s="59">
        <f t="shared" si="5"/>
        <v>5.5</v>
      </c>
      <c r="BV20" s="132">
        <f t="shared" si="6"/>
        <v>5.5</v>
      </c>
      <c r="BW20" s="16">
        <v>5</v>
      </c>
      <c r="BX20" s="16">
        <v>4</v>
      </c>
      <c r="BY20" s="16">
        <v>5</v>
      </c>
      <c r="BZ20" s="16"/>
      <c r="CA20" s="16">
        <v>6</v>
      </c>
      <c r="CB20" s="16"/>
      <c r="CC20" s="16">
        <v>6</v>
      </c>
      <c r="CD20" s="16"/>
      <c r="CE20" s="16">
        <v>8</v>
      </c>
      <c r="CF20" s="16"/>
      <c r="CG20" s="16">
        <v>7</v>
      </c>
      <c r="CH20" s="16"/>
      <c r="CI20" s="16">
        <v>8</v>
      </c>
      <c r="CJ20" s="16"/>
      <c r="CK20" s="16">
        <v>6</v>
      </c>
      <c r="CL20" s="16"/>
      <c r="CM20" s="27">
        <f t="shared" si="12"/>
        <v>168</v>
      </c>
      <c r="CN20" s="22">
        <f t="shared" si="13"/>
        <v>6.222222222222222</v>
      </c>
      <c r="CO20" s="155" t="str">
        <f t="shared" si="7"/>
        <v>TB Khá</v>
      </c>
      <c r="CP20" s="16">
        <v>7</v>
      </c>
      <c r="CQ20" s="16"/>
      <c r="CR20" s="16">
        <v>6</v>
      </c>
      <c r="CS20" s="16"/>
      <c r="CT20" s="16">
        <v>8</v>
      </c>
      <c r="CU20" s="16"/>
      <c r="CV20" s="16">
        <v>8</v>
      </c>
      <c r="CW20" s="16"/>
      <c r="CX20" s="16">
        <v>7</v>
      </c>
      <c r="CY20" s="16"/>
      <c r="CZ20" s="16">
        <v>6</v>
      </c>
      <c r="DA20" s="16"/>
      <c r="DB20" s="16">
        <v>5</v>
      </c>
      <c r="DC20" s="16"/>
      <c r="DD20" s="27">
        <f t="shared" si="14"/>
        <v>147</v>
      </c>
      <c r="DE20" s="22">
        <f t="shared" si="15"/>
        <v>6.681818181818182</v>
      </c>
      <c r="DF20" s="22">
        <f t="shared" si="16"/>
        <v>6.428571428571429</v>
      </c>
      <c r="DG20" s="50" t="str">
        <f t="shared" si="17"/>
        <v>TB Kh¸</v>
      </c>
      <c r="DH20" s="184">
        <f t="shared" si="24"/>
        <v>0</v>
      </c>
      <c r="DI20" s="179" t="str">
        <f t="shared" si="18"/>
        <v>Lªn líp</v>
      </c>
      <c r="DJ20" s="16">
        <v>6</v>
      </c>
      <c r="DK20" s="16"/>
      <c r="DL20" s="16">
        <v>7</v>
      </c>
      <c r="DM20" s="16"/>
      <c r="DN20" s="16">
        <v>4</v>
      </c>
      <c r="DO20" s="16"/>
      <c r="DP20" s="16">
        <v>8</v>
      </c>
      <c r="DQ20" s="16"/>
      <c r="DR20" s="16">
        <v>9</v>
      </c>
      <c r="DS20" s="16"/>
      <c r="DT20" s="16">
        <v>6</v>
      </c>
      <c r="DU20" s="16"/>
      <c r="DV20" s="27">
        <f t="shared" si="19"/>
        <v>181</v>
      </c>
      <c r="DW20" s="22">
        <f t="shared" si="20"/>
        <v>6.961538461538462</v>
      </c>
      <c r="DX20" s="155" t="str">
        <f t="shared" si="8"/>
        <v>TB Khá</v>
      </c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27">
        <f t="shared" si="21"/>
        <v>0</v>
      </c>
      <c r="EN20" s="22">
        <f t="shared" si="22"/>
        <v>0</v>
      </c>
      <c r="EO20" s="22">
        <f t="shared" si="23"/>
        <v>3.480769230769231</v>
      </c>
    </row>
    <row r="21" spans="1:145" ht="17.25" customHeight="1">
      <c r="A21" s="36">
        <v>14</v>
      </c>
      <c r="B21" s="30" t="s">
        <v>27</v>
      </c>
      <c r="C21" s="31" t="s">
        <v>57</v>
      </c>
      <c r="D21" s="147" t="s">
        <v>184</v>
      </c>
      <c r="E21" s="19"/>
      <c r="F21" s="16"/>
      <c r="G21" s="16"/>
      <c r="H21" s="16"/>
      <c r="I21" s="16">
        <v>6</v>
      </c>
      <c r="J21" s="16"/>
      <c r="K21" s="16">
        <v>6</v>
      </c>
      <c r="L21" s="16"/>
      <c r="M21" s="16">
        <v>8</v>
      </c>
      <c r="N21" s="16"/>
      <c r="O21" s="16">
        <v>6</v>
      </c>
      <c r="P21" s="16"/>
      <c r="Q21" s="16">
        <v>6</v>
      </c>
      <c r="R21" s="16"/>
      <c r="S21" s="16">
        <v>5</v>
      </c>
      <c r="T21" s="16">
        <v>3</v>
      </c>
      <c r="U21" s="27">
        <f t="shared" si="0"/>
        <v>121</v>
      </c>
      <c r="V21" s="22">
        <f t="shared" si="1"/>
        <v>6.05</v>
      </c>
      <c r="W21" s="16">
        <v>5</v>
      </c>
      <c r="X21" s="16">
        <v>3</v>
      </c>
      <c r="Y21" s="16">
        <v>5</v>
      </c>
      <c r="Z21" s="16"/>
      <c r="AA21" s="16">
        <v>5</v>
      </c>
      <c r="AB21" s="16"/>
      <c r="AC21" s="16">
        <v>5</v>
      </c>
      <c r="AD21" s="16"/>
      <c r="AE21" s="16">
        <v>5</v>
      </c>
      <c r="AF21" s="16"/>
      <c r="AG21" s="16">
        <v>5</v>
      </c>
      <c r="AH21" s="16">
        <v>4</v>
      </c>
      <c r="AI21" s="16">
        <v>5</v>
      </c>
      <c r="AJ21" s="16"/>
      <c r="AK21" s="27">
        <f t="shared" si="9"/>
        <v>160</v>
      </c>
      <c r="AL21" s="22">
        <f t="shared" si="10"/>
        <v>5</v>
      </c>
      <c r="AM21" s="22">
        <f t="shared" si="11"/>
        <v>5.403846153846154</v>
      </c>
      <c r="AN21" s="16">
        <v>5</v>
      </c>
      <c r="AO21" s="16"/>
      <c r="AP21" s="16">
        <v>6</v>
      </c>
      <c r="AQ21" s="16">
        <v>4</v>
      </c>
      <c r="AR21" s="16">
        <v>5</v>
      </c>
      <c r="AS21" s="16"/>
      <c r="AT21" s="16">
        <v>5</v>
      </c>
      <c r="AU21" s="16"/>
      <c r="AV21" s="16">
        <v>6</v>
      </c>
      <c r="AW21" s="16">
        <v>4</v>
      </c>
      <c r="AX21" s="16">
        <v>5</v>
      </c>
      <c r="AY21" s="16"/>
      <c r="AZ21" s="16">
        <v>5</v>
      </c>
      <c r="BA21" s="16"/>
      <c r="BB21" s="16">
        <v>6</v>
      </c>
      <c r="BC21" s="16"/>
      <c r="BD21" s="16">
        <v>5</v>
      </c>
      <c r="BE21" s="16"/>
      <c r="BF21" s="26">
        <f t="shared" si="2"/>
        <v>159</v>
      </c>
      <c r="BG21" s="62">
        <f t="shared" si="3"/>
        <v>5.3</v>
      </c>
      <c r="BH21" s="90">
        <v>7</v>
      </c>
      <c r="BI21" s="90"/>
      <c r="BJ21" s="90">
        <v>5</v>
      </c>
      <c r="BK21" s="90"/>
      <c r="BL21" s="90">
        <v>6</v>
      </c>
      <c r="BM21" s="90"/>
      <c r="BN21" s="90">
        <v>7</v>
      </c>
      <c r="BO21" s="90"/>
      <c r="BP21" s="90">
        <v>7</v>
      </c>
      <c r="BQ21" s="90"/>
      <c r="BR21" s="90">
        <v>7</v>
      </c>
      <c r="BS21" s="90"/>
      <c r="BT21" s="89">
        <f t="shared" si="4"/>
        <v>128</v>
      </c>
      <c r="BU21" s="59">
        <f t="shared" si="5"/>
        <v>6.4</v>
      </c>
      <c r="BV21" s="59">
        <f t="shared" si="6"/>
        <v>5.74</v>
      </c>
      <c r="BW21" s="16">
        <v>7</v>
      </c>
      <c r="BX21" s="16"/>
      <c r="BY21" s="16">
        <v>6</v>
      </c>
      <c r="BZ21" s="16"/>
      <c r="CA21" s="16">
        <v>7</v>
      </c>
      <c r="CB21" s="16"/>
      <c r="CC21" s="16">
        <v>6</v>
      </c>
      <c r="CD21" s="16"/>
      <c r="CE21" s="16">
        <v>6</v>
      </c>
      <c r="CF21" s="16"/>
      <c r="CG21" s="16">
        <v>8</v>
      </c>
      <c r="CH21" s="16"/>
      <c r="CI21" s="16">
        <v>8</v>
      </c>
      <c r="CJ21" s="16"/>
      <c r="CK21" s="16">
        <v>7</v>
      </c>
      <c r="CL21" s="16"/>
      <c r="CM21" s="27">
        <f t="shared" si="12"/>
        <v>186</v>
      </c>
      <c r="CN21" s="22">
        <f t="shared" si="13"/>
        <v>6.888888888888889</v>
      </c>
      <c r="CO21" s="155" t="str">
        <f t="shared" si="7"/>
        <v>TB Khá</v>
      </c>
      <c r="CP21" s="16">
        <v>7</v>
      </c>
      <c r="CQ21" s="16"/>
      <c r="CR21" s="16">
        <v>6</v>
      </c>
      <c r="CS21" s="16"/>
      <c r="CT21" s="16">
        <v>8</v>
      </c>
      <c r="CU21" s="16"/>
      <c r="CV21" s="16">
        <v>8</v>
      </c>
      <c r="CW21" s="16"/>
      <c r="CX21" s="16">
        <v>7</v>
      </c>
      <c r="CY21" s="16"/>
      <c r="CZ21" s="16">
        <v>7</v>
      </c>
      <c r="DA21" s="16"/>
      <c r="DB21" s="16">
        <v>5</v>
      </c>
      <c r="DC21" s="16"/>
      <c r="DD21" s="27">
        <f t="shared" si="14"/>
        <v>150</v>
      </c>
      <c r="DE21" s="22">
        <f t="shared" si="15"/>
        <v>6.818181818181818</v>
      </c>
      <c r="DF21" s="22">
        <f t="shared" si="16"/>
        <v>6.857142857142857</v>
      </c>
      <c r="DG21" s="50" t="str">
        <f t="shared" si="17"/>
        <v>TB Kh¸</v>
      </c>
      <c r="DH21" s="184">
        <f t="shared" si="24"/>
        <v>0</v>
      </c>
      <c r="DI21" s="179" t="str">
        <f t="shared" si="18"/>
        <v>Lªn líp</v>
      </c>
      <c r="DJ21" s="16">
        <v>6</v>
      </c>
      <c r="DK21" s="16"/>
      <c r="DL21" s="16">
        <v>7</v>
      </c>
      <c r="DM21" s="16"/>
      <c r="DN21" s="16">
        <v>4</v>
      </c>
      <c r="DO21" s="16"/>
      <c r="DP21" s="16">
        <v>9</v>
      </c>
      <c r="DQ21" s="16"/>
      <c r="DR21" s="16">
        <v>7</v>
      </c>
      <c r="DS21" s="16"/>
      <c r="DT21" s="16">
        <v>6</v>
      </c>
      <c r="DU21" s="16"/>
      <c r="DV21" s="27">
        <f t="shared" si="19"/>
        <v>168</v>
      </c>
      <c r="DW21" s="22">
        <f t="shared" si="20"/>
        <v>6.461538461538462</v>
      </c>
      <c r="DX21" s="155" t="str">
        <f t="shared" si="8"/>
        <v>TB Khá</v>
      </c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27">
        <f t="shared" si="21"/>
        <v>0</v>
      </c>
      <c r="EN21" s="22">
        <f t="shared" si="22"/>
        <v>0</v>
      </c>
      <c r="EO21" s="22">
        <f t="shared" si="23"/>
        <v>3.230769230769231</v>
      </c>
    </row>
    <row r="22" spans="1:145" ht="17.25" customHeight="1">
      <c r="A22" s="36">
        <v>15</v>
      </c>
      <c r="B22" s="37" t="s">
        <v>101</v>
      </c>
      <c r="C22" s="38" t="s">
        <v>102</v>
      </c>
      <c r="D22" s="146" t="s">
        <v>185</v>
      </c>
      <c r="E22" s="19"/>
      <c r="F22" s="16"/>
      <c r="G22" s="16"/>
      <c r="H22" s="16"/>
      <c r="I22" s="16">
        <v>7</v>
      </c>
      <c r="J22" s="16"/>
      <c r="K22" s="16">
        <v>7</v>
      </c>
      <c r="L22" s="16"/>
      <c r="M22" s="16">
        <v>8</v>
      </c>
      <c r="N22" s="16"/>
      <c r="O22" s="16">
        <v>6</v>
      </c>
      <c r="P22" s="16"/>
      <c r="Q22" s="16">
        <v>6</v>
      </c>
      <c r="R22" s="16"/>
      <c r="S22" s="16">
        <v>5</v>
      </c>
      <c r="T22" s="16"/>
      <c r="U22" s="27">
        <f t="shared" si="0"/>
        <v>127</v>
      </c>
      <c r="V22" s="22">
        <f t="shared" si="1"/>
        <v>6.35</v>
      </c>
      <c r="W22" s="16">
        <v>5</v>
      </c>
      <c r="X22" s="16" t="s">
        <v>150</v>
      </c>
      <c r="Y22" s="16">
        <v>5</v>
      </c>
      <c r="Z22" s="16">
        <v>4</v>
      </c>
      <c r="AA22" s="16">
        <v>7</v>
      </c>
      <c r="AB22" s="16"/>
      <c r="AC22" s="16">
        <v>6</v>
      </c>
      <c r="AD22" s="16"/>
      <c r="AE22" s="16">
        <v>5</v>
      </c>
      <c r="AF22" s="16"/>
      <c r="AG22" s="16">
        <v>6</v>
      </c>
      <c r="AH22" s="16">
        <v>4</v>
      </c>
      <c r="AI22" s="16">
        <v>6</v>
      </c>
      <c r="AJ22" s="16"/>
      <c r="AK22" s="27">
        <f t="shared" si="9"/>
        <v>185</v>
      </c>
      <c r="AL22" s="22">
        <f t="shared" si="10"/>
        <v>5.78125</v>
      </c>
      <c r="AM22" s="22">
        <f t="shared" si="11"/>
        <v>6</v>
      </c>
      <c r="AN22" s="16">
        <v>4</v>
      </c>
      <c r="AO22" s="16">
        <v>2</v>
      </c>
      <c r="AP22" s="16">
        <v>5</v>
      </c>
      <c r="AQ22" s="16"/>
      <c r="AR22" s="16">
        <v>6</v>
      </c>
      <c r="AS22" s="16"/>
      <c r="AT22" s="16">
        <v>7</v>
      </c>
      <c r="AU22" s="16"/>
      <c r="AV22" s="16">
        <v>6</v>
      </c>
      <c r="AW22" s="16"/>
      <c r="AX22" s="16">
        <v>7</v>
      </c>
      <c r="AY22" s="16"/>
      <c r="AZ22" s="16">
        <v>5</v>
      </c>
      <c r="BA22" s="16"/>
      <c r="BB22" s="16">
        <v>8</v>
      </c>
      <c r="BC22" s="16"/>
      <c r="BD22" s="16">
        <v>5</v>
      </c>
      <c r="BE22" s="16">
        <v>4</v>
      </c>
      <c r="BF22" s="26">
        <f t="shared" si="2"/>
        <v>177</v>
      </c>
      <c r="BG22" s="62">
        <f t="shared" si="3"/>
        <v>5.9</v>
      </c>
      <c r="BH22" s="90">
        <v>5</v>
      </c>
      <c r="BI22" s="90">
        <v>4</v>
      </c>
      <c r="BJ22" s="90">
        <v>5</v>
      </c>
      <c r="BK22" s="90"/>
      <c r="BL22" s="90">
        <v>4</v>
      </c>
      <c r="BM22" s="90"/>
      <c r="BN22" s="90">
        <v>5</v>
      </c>
      <c r="BO22" s="90"/>
      <c r="BP22" s="90">
        <v>7</v>
      </c>
      <c r="BQ22" s="90"/>
      <c r="BR22" s="90">
        <v>6</v>
      </c>
      <c r="BS22" s="90">
        <v>0</v>
      </c>
      <c r="BT22" s="89">
        <f t="shared" si="4"/>
        <v>103</v>
      </c>
      <c r="BU22" s="59">
        <f t="shared" si="5"/>
        <v>5.15</v>
      </c>
      <c r="BV22" s="59">
        <f t="shared" si="6"/>
        <v>5.6</v>
      </c>
      <c r="BW22" s="16">
        <v>6</v>
      </c>
      <c r="BX22" s="16">
        <v>4</v>
      </c>
      <c r="BY22" s="16">
        <v>5</v>
      </c>
      <c r="BZ22" s="16"/>
      <c r="CA22" s="16">
        <v>6</v>
      </c>
      <c r="CB22" s="16"/>
      <c r="CC22" s="16">
        <v>6</v>
      </c>
      <c r="CD22" s="16"/>
      <c r="CE22" s="16">
        <v>7</v>
      </c>
      <c r="CF22" s="16"/>
      <c r="CG22" s="16">
        <v>6</v>
      </c>
      <c r="CH22" s="16"/>
      <c r="CI22" s="16">
        <v>8</v>
      </c>
      <c r="CJ22" s="16"/>
      <c r="CK22" s="16">
        <v>8</v>
      </c>
      <c r="CL22" s="16"/>
      <c r="CM22" s="27">
        <f t="shared" si="12"/>
        <v>174</v>
      </c>
      <c r="CN22" s="22">
        <f t="shared" si="13"/>
        <v>6.444444444444445</v>
      </c>
      <c r="CO22" s="155" t="str">
        <f t="shared" si="7"/>
        <v>TB Khá</v>
      </c>
      <c r="CP22" s="16">
        <v>7</v>
      </c>
      <c r="CQ22" s="16"/>
      <c r="CR22" s="16">
        <v>7</v>
      </c>
      <c r="CS22" s="16"/>
      <c r="CT22" s="16">
        <v>8</v>
      </c>
      <c r="CU22" s="16"/>
      <c r="CV22" s="16">
        <v>8</v>
      </c>
      <c r="CW22" s="16"/>
      <c r="CX22" s="16">
        <v>8</v>
      </c>
      <c r="CY22" s="16"/>
      <c r="CZ22" s="16">
        <v>7</v>
      </c>
      <c r="DA22" s="16"/>
      <c r="DB22" s="16">
        <v>5</v>
      </c>
      <c r="DC22" s="16"/>
      <c r="DD22" s="27">
        <f t="shared" si="14"/>
        <v>158</v>
      </c>
      <c r="DE22" s="22">
        <f t="shared" si="15"/>
        <v>7.181818181818182</v>
      </c>
      <c r="DF22" s="22">
        <f t="shared" si="16"/>
        <v>6.775510204081633</v>
      </c>
      <c r="DG22" s="50" t="str">
        <f t="shared" si="17"/>
        <v>TB Kh¸</v>
      </c>
      <c r="DH22" s="184">
        <f t="shared" si="24"/>
        <v>0</v>
      </c>
      <c r="DI22" s="179" t="str">
        <f t="shared" si="18"/>
        <v>Lªn líp</v>
      </c>
      <c r="DJ22" s="16">
        <v>3</v>
      </c>
      <c r="DK22" s="16"/>
      <c r="DL22" s="16">
        <v>8</v>
      </c>
      <c r="DM22" s="16"/>
      <c r="DN22" s="16">
        <v>6</v>
      </c>
      <c r="DO22" s="16"/>
      <c r="DP22" s="16">
        <v>3</v>
      </c>
      <c r="DQ22" s="16"/>
      <c r="DR22" s="16">
        <v>6</v>
      </c>
      <c r="DS22" s="16"/>
      <c r="DT22" s="16">
        <v>6</v>
      </c>
      <c r="DU22" s="16"/>
      <c r="DV22" s="27">
        <f t="shared" si="19"/>
        <v>144</v>
      </c>
      <c r="DW22" s="22">
        <f t="shared" si="20"/>
        <v>5.538461538461538</v>
      </c>
      <c r="DX22" s="155" t="str">
        <f t="shared" si="8"/>
        <v>Trung bình</v>
      </c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27">
        <f t="shared" si="21"/>
        <v>0</v>
      </c>
      <c r="EN22" s="22">
        <f t="shared" si="22"/>
        <v>0</v>
      </c>
      <c r="EO22" s="22">
        <f t="shared" si="23"/>
        <v>2.769230769230769</v>
      </c>
    </row>
    <row r="23" spans="1:145" ht="17.25" customHeight="1">
      <c r="A23" s="36">
        <v>16</v>
      </c>
      <c r="B23" s="37" t="s">
        <v>49</v>
      </c>
      <c r="C23" s="38" t="s">
        <v>102</v>
      </c>
      <c r="D23" s="146" t="s">
        <v>186</v>
      </c>
      <c r="E23" s="19"/>
      <c r="F23" s="16"/>
      <c r="G23" s="16"/>
      <c r="H23" s="16"/>
      <c r="I23" s="16">
        <v>8</v>
      </c>
      <c r="J23" s="16"/>
      <c r="K23" s="16">
        <v>5</v>
      </c>
      <c r="L23" s="16"/>
      <c r="M23" s="16">
        <v>8</v>
      </c>
      <c r="N23" s="16"/>
      <c r="O23" s="16">
        <v>5</v>
      </c>
      <c r="P23" s="16"/>
      <c r="Q23" s="16">
        <v>6</v>
      </c>
      <c r="R23" s="16"/>
      <c r="S23" s="16">
        <v>6</v>
      </c>
      <c r="T23" s="16"/>
      <c r="U23" s="27">
        <f t="shared" si="0"/>
        <v>126</v>
      </c>
      <c r="V23" s="22">
        <f t="shared" si="1"/>
        <v>6.3</v>
      </c>
      <c r="W23" s="16">
        <v>5</v>
      </c>
      <c r="X23" s="16"/>
      <c r="Y23" s="16">
        <v>5</v>
      </c>
      <c r="Z23" s="16"/>
      <c r="AA23" s="16">
        <v>5</v>
      </c>
      <c r="AB23" s="16">
        <v>4</v>
      </c>
      <c r="AC23" s="16">
        <v>5</v>
      </c>
      <c r="AD23" s="16">
        <v>4</v>
      </c>
      <c r="AE23" s="16">
        <v>6</v>
      </c>
      <c r="AF23" s="16"/>
      <c r="AG23" s="16">
        <v>5</v>
      </c>
      <c r="AH23" s="16">
        <v>4</v>
      </c>
      <c r="AI23" s="16">
        <v>6</v>
      </c>
      <c r="AJ23" s="16">
        <v>3</v>
      </c>
      <c r="AK23" s="27">
        <f t="shared" si="9"/>
        <v>168</v>
      </c>
      <c r="AL23" s="22">
        <f t="shared" si="10"/>
        <v>5.25</v>
      </c>
      <c r="AM23" s="22">
        <f t="shared" si="11"/>
        <v>5.653846153846154</v>
      </c>
      <c r="AN23" s="16">
        <v>6</v>
      </c>
      <c r="AO23" s="16">
        <v>4</v>
      </c>
      <c r="AP23" s="16">
        <v>5</v>
      </c>
      <c r="AQ23" s="16"/>
      <c r="AR23" s="16">
        <v>6</v>
      </c>
      <c r="AS23" s="16"/>
      <c r="AT23" s="16">
        <v>7</v>
      </c>
      <c r="AU23" s="16"/>
      <c r="AV23" s="16">
        <v>6</v>
      </c>
      <c r="AW23" s="16">
        <v>4.4</v>
      </c>
      <c r="AX23" s="16">
        <v>7</v>
      </c>
      <c r="AY23" s="16"/>
      <c r="AZ23" s="16">
        <v>5</v>
      </c>
      <c r="BA23" s="16">
        <v>4</v>
      </c>
      <c r="BB23" s="16">
        <v>6</v>
      </c>
      <c r="BC23" s="16"/>
      <c r="BD23" s="16">
        <v>5</v>
      </c>
      <c r="BE23" s="16"/>
      <c r="BF23" s="26">
        <f t="shared" si="2"/>
        <v>179</v>
      </c>
      <c r="BG23" s="62">
        <f t="shared" si="3"/>
        <v>5.966666666666667</v>
      </c>
      <c r="BH23" s="90">
        <v>5</v>
      </c>
      <c r="BI23" s="90"/>
      <c r="BJ23" s="90">
        <v>6</v>
      </c>
      <c r="BK23" s="90">
        <v>4</v>
      </c>
      <c r="BL23" s="90">
        <v>6</v>
      </c>
      <c r="BM23" s="90"/>
      <c r="BN23" s="90">
        <v>6</v>
      </c>
      <c r="BO23" s="90"/>
      <c r="BP23" s="90">
        <v>8</v>
      </c>
      <c r="BQ23" s="90"/>
      <c r="BR23" s="90">
        <v>7</v>
      </c>
      <c r="BS23" s="90"/>
      <c r="BT23" s="89">
        <f t="shared" si="4"/>
        <v>123</v>
      </c>
      <c r="BU23" s="59">
        <f t="shared" si="5"/>
        <v>6.15</v>
      </c>
      <c r="BV23" s="59">
        <f t="shared" si="6"/>
        <v>6.04</v>
      </c>
      <c r="BW23" s="16">
        <v>5</v>
      </c>
      <c r="BX23" s="16"/>
      <c r="BY23" s="16">
        <v>5</v>
      </c>
      <c r="BZ23" s="16"/>
      <c r="CA23" s="16">
        <v>6</v>
      </c>
      <c r="CB23" s="16"/>
      <c r="CC23" s="16">
        <v>7</v>
      </c>
      <c r="CD23" s="16"/>
      <c r="CE23" s="16">
        <v>6</v>
      </c>
      <c r="CF23" s="16"/>
      <c r="CG23" s="16">
        <v>6</v>
      </c>
      <c r="CH23" s="16"/>
      <c r="CI23" s="16">
        <v>8</v>
      </c>
      <c r="CJ23" s="16"/>
      <c r="CK23" s="16">
        <v>5</v>
      </c>
      <c r="CL23" s="16"/>
      <c r="CM23" s="27">
        <f t="shared" si="12"/>
        <v>157</v>
      </c>
      <c r="CN23" s="22">
        <f t="shared" si="13"/>
        <v>5.814814814814815</v>
      </c>
      <c r="CO23" s="155" t="str">
        <f t="shared" si="7"/>
        <v>Trung bình</v>
      </c>
      <c r="CP23" s="16">
        <v>7</v>
      </c>
      <c r="CQ23" s="16"/>
      <c r="CR23" s="16">
        <v>6</v>
      </c>
      <c r="CS23" s="16"/>
      <c r="CT23" s="16">
        <v>8</v>
      </c>
      <c r="CU23" s="16"/>
      <c r="CV23" s="16">
        <v>8</v>
      </c>
      <c r="CW23" s="16"/>
      <c r="CX23" s="16">
        <v>6</v>
      </c>
      <c r="CY23" s="16"/>
      <c r="CZ23" s="16">
        <v>7</v>
      </c>
      <c r="DA23" s="16">
        <v>4</v>
      </c>
      <c r="DB23" s="16">
        <v>6</v>
      </c>
      <c r="DC23" s="16"/>
      <c r="DD23" s="27">
        <f t="shared" si="14"/>
        <v>148</v>
      </c>
      <c r="DE23" s="22">
        <f t="shared" si="15"/>
        <v>6.7272727272727275</v>
      </c>
      <c r="DF23" s="22">
        <f t="shared" si="16"/>
        <v>6.224489795918367</v>
      </c>
      <c r="DG23" s="50" t="str">
        <f t="shared" si="17"/>
        <v>TB Kh¸</v>
      </c>
      <c r="DH23" s="184">
        <f t="shared" si="24"/>
        <v>0</v>
      </c>
      <c r="DI23" s="179" t="str">
        <f t="shared" si="18"/>
        <v>Lªn líp</v>
      </c>
      <c r="DJ23" s="16">
        <v>6</v>
      </c>
      <c r="DK23" s="16"/>
      <c r="DL23" s="16">
        <v>7</v>
      </c>
      <c r="DM23" s="16"/>
      <c r="DN23" s="16">
        <v>9</v>
      </c>
      <c r="DO23" s="16"/>
      <c r="DP23" s="16">
        <v>8</v>
      </c>
      <c r="DQ23" s="16"/>
      <c r="DR23" s="16">
        <v>9</v>
      </c>
      <c r="DS23" s="16"/>
      <c r="DT23" s="16">
        <v>9</v>
      </c>
      <c r="DU23" s="16"/>
      <c r="DV23" s="27">
        <f t="shared" si="19"/>
        <v>216</v>
      </c>
      <c r="DW23" s="22">
        <f t="shared" si="20"/>
        <v>8.307692307692308</v>
      </c>
      <c r="DX23" s="155" t="str">
        <f t="shared" si="8"/>
        <v>Giỏi</v>
      </c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27">
        <f t="shared" si="21"/>
        <v>0</v>
      </c>
      <c r="EN23" s="22">
        <f>EM23/$DD$7</f>
        <v>0</v>
      </c>
      <c r="EO23" s="22">
        <f t="shared" si="23"/>
        <v>4.153846153846154</v>
      </c>
    </row>
    <row r="24" spans="1:145" ht="17.25" customHeight="1">
      <c r="A24" s="36">
        <v>17</v>
      </c>
      <c r="B24" s="37" t="s">
        <v>60</v>
      </c>
      <c r="C24" s="38" t="s">
        <v>21</v>
      </c>
      <c r="D24" s="146" t="s">
        <v>187</v>
      </c>
      <c r="E24" s="19"/>
      <c r="F24" s="16"/>
      <c r="G24" s="16"/>
      <c r="H24" s="16"/>
      <c r="I24" s="16">
        <v>7</v>
      </c>
      <c r="J24" s="16"/>
      <c r="K24" s="16">
        <v>7</v>
      </c>
      <c r="L24" s="16"/>
      <c r="M24" s="16">
        <v>8</v>
      </c>
      <c r="N24" s="16"/>
      <c r="O24" s="16">
        <v>7</v>
      </c>
      <c r="P24" s="16"/>
      <c r="Q24" s="16">
        <v>6</v>
      </c>
      <c r="R24" s="16"/>
      <c r="S24" s="16">
        <v>6</v>
      </c>
      <c r="T24" s="16"/>
      <c r="U24" s="27">
        <f t="shared" si="0"/>
        <v>135</v>
      </c>
      <c r="V24" s="22">
        <f t="shared" si="1"/>
        <v>6.75</v>
      </c>
      <c r="W24" s="16">
        <v>6</v>
      </c>
      <c r="X24" s="16"/>
      <c r="Y24" s="16">
        <v>5</v>
      </c>
      <c r="Z24" s="16"/>
      <c r="AA24" s="16">
        <v>5</v>
      </c>
      <c r="AB24" s="16"/>
      <c r="AC24" s="16">
        <v>8</v>
      </c>
      <c r="AD24" s="16"/>
      <c r="AE24" s="16">
        <v>7</v>
      </c>
      <c r="AF24" s="16"/>
      <c r="AG24" s="16">
        <v>6</v>
      </c>
      <c r="AH24" s="16"/>
      <c r="AI24" s="16">
        <v>7</v>
      </c>
      <c r="AJ24" s="16"/>
      <c r="AK24" s="27">
        <f t="shared" si="9"/>
        <v>197</v>
      </c>
      <c r="AL24" s="22">
        <f t="shared" si="10"/>
        <v>6.15625</v>
      </c>
      <c r="AM24" s="22">
        <f t="shared" si="11"/>
        <v>6.384615384615385</v>
      </c>
      <c r="AN24" s="16">
        <v>5</v>
      </c>
      <c r="AO24" s="16"/>
      <c r="AP24" s="16">
        <v>6</v>
      </c>
      <c r="AQ24" s="16"/>
      <c r="AR24" s="16">
        <v>7</v>
      </c>
      <c r="AS24" s="16"/>
      <c r="AT24" s="16">
        <v>7</v>
      </c>
      <c r="AU24" s="16"/>
      <c r="AV24" s="16">
        <v>5</v>
      </c>
      <c r="AW24" s="16"/>
      <c r="AX24" s="16">
        <v>7</v>
      </c>
      <c r="AY24" s="16"/>
      <c r="AZ24" s="16">
        <v>5</v>
      </c>
      <c r="BA24" s="16"/>
      <c r="BB24" s="16">
        <v>8</v>
      </c>
      <c r="BC24" s="16"/>
      <c r="BD24" s="16">
        <v>7</v>
      </c>
      <c r="BE24" s="16"/>
      <c r="BF24" s="26">
        <f t="shared" si="2"/>
        <v>190</v>
      </c>
      <c r="BG24" s="62">
        <f t="shared" si="3"/>
        <v>6.333333333333333</v>
      </c>
      <c r="BH24" s="90">
        <v>6</v>
      </c>
      <c r="BI24" s="90"/>
      <c r="BJ24" s="90">
        <v>8</v>
      </c>
      <c r="BK24" s="90"/>
      <c r="BL24" s="90">
        <v>7</v>
      </c>
      <c r="BM24" s="90"/>
      <c r="BN24" s="90">
        <v>7</v>
      </c>
      <c r="BO24" s="90"/>
      <c r="BP24" s="90">
        <v>8</v>
      </c>
      <c r="BQ24" s="90"/>
      <c r="BR24" s="90">
        <v>7</v>
      </c>
      <c r="BS24" s="90"/>
      <c r="BT24" s="89">
        <f t="shared" si="4"/>
        <v>143</v>
      </c>
      <c r="BU24" s="59">
        <f t="shared" si="5"/>
        <v>7.15</v>
      </c>
      <c r="BV24" s="59">
        <f t="shared" si="6"/>
        <v>6.66</v>
      </c>
      <c r="BW24" s="16">
        <v>7</v>
      </c>
      <c r="BX24" s="16"/>
      <c r="BY24" s="16">
        <v>9</v>
      </c>
      <c r="BZ24" s="16"/>
      <c r="CA24" s="16">
        <v>8</v>
      </c>
      <c r="CB24" s="16"/>
      <c r="CC24" s="16">
        <v>8</v>
      </c>
      <c r="CD24" s="16"/>
      <c r="CE24" s="16">
        <v>8</v>
      </c>
      <c r="CF24" s="16"/>
      <c r="CG24" s="16">
        <v>8</v>
      </c>
      <c r="CH24" s="16"/>
      <c r="CI24" s="16">
        <v>8</v>
      </c>
      <c r="CJ24" s="16"/>
      <c r="CK24" s="16">
        <v>8</v>
      </c>
      <c r="CL24" s="16"/>
      <c r="CM24" s="27">
        <f t="shared" si="12"/>
        <v>214</v>
      </c>
      <c r="CN24" s="22">
        <f t="shared" si="13"/>
        <v>7.925925925925926</v>
      </c>
      <c r="CO24" s="155" t="str">
        <f t="shared" si="7"/>
        <v>Khá</v>
      </c>
      <c r="CP24" s="16">
        <v>8</v>
      </c>
      <c r="CQ24" s="16"/>
      <c r="CR24" s="16">
        <v>8</v>
      </c>
      <c r="CS24" s="16"/>
      <c r="CT24" s="16">
        <v>8</v>
      </c>
      <c r="CU24" s="16"/>
      <c r="CV24" s="16">
        <v>8</v>
      </c>
      <c r="CW24" s="16"/>
      <c r="CX24" s="16">
        <v>8</v>
      </c>
      <c r="CY24" s="16"/>
      <c r="CZ24" s="16">
        <v>8</v>
      </c>
      <c r="DA24" s="16"/>
      <c r="DB24" s="16">
        <v>6</v>
      </c>
      <c r="DC24" s="16"/>
      <c r="DD24" s="27">
        <f t="shared" si="14"/>
        <v>170</v>
      </c>
      <c r="DE24" s="22">
        <f t="shared" si="15"/>
        <v>7.7272727272727275</v>
      </c>
      <c r="DF24" s="22">
        <f t="shared" si="16"/>
        <v>7.836734693877551</v>
      </c>
      <c r="DG24" s="50" t="str">
        <f t="shared" si="17"/>
        <v>Kh¸</v>
      </c>
      <c r="DH24" s="184">
        <f t="shared" si="24"/>
        <v>0</v>
      </c>
      <c r="DI24" s="179" t="str">
        <f t="shared" si="18"/>
        <v>Lªn líp</v>
      </c>
      <c r="DJ24" s="16">
        <v>8</v>
      </c>
      <c r="DK24" s="16"/>
      <c r="DL24" s="16">
        <v>9</v>
      </c>
      <c r="DM24" s="16"/>
      <c r="DN24" s="16">
        <v>7</v>
      </c>
      <c r="DO24" s="16"/>
      <c r="DP24" s="16">
        <v>7</v>
      </c>
      <c r="DQ24" s="16"/>
      <c r="DR24" s="16">
        <v>7</v>
      </c>
      <c r="DS24" s="16"/>
      <c r="DT24" s="16">
        <v>9</v>
      </c>
      <c r="DU24" s="16"/>
      <c r="DV24" s="27">
        <f t="shared" si="19"/>
        <v>201</v>
      </c>
      <c r="DW24" s="22">
        <f t="shared" si="20"/>
        <v>7.730769230769231</v>
      </c>
      <c r="DX24" s="155" t="str">
        <f t="shared" si="8"/>
        <v>Khá</v>
      </c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27">
        <f t="shared" si="21"/>
        <v>0</v>
      </c>
      <c r="EN24" s="22">
        <f t="shared" si="22"/>
        <v>0</v>
      </c>
      <c r="EO24" s="22">
        <f t="shared" si="23"/>
        <v>3.8653846153846154</v>
      </c>
    </row>
    <row r="25" spans="1:145" ht="17.25" customHeight="1">
      <c r="A25" s="36">
        <v>18</v>
      </c>
      <c r="B25" s="37" t="s">
        <v>68</v>
      </c>
      <c r="C25" s="38" t="s">
        <v>80</v>
      </c>
      <c r="D25" s="148">
        <v>33336</v>
      </c>
      <c r="E25" s="19"/>
      <c r="F25" s="16"/>
      <c r="G25" s="16"/>
      <c r="H25" s="16"/>
      <c r="I25" s="16">
        <v>5</v>
      </c>
      <c r="J25" s="16"/>
      <c r="K25" s="16">
        <v>7</v>
      </c>
      <c r="L25" s="16"/>
      <c r="M25" s="16">
        <v>7</v>
      </c>
      <c r="N25" s="16"/>
      <c r="O25" s="16">
        <v>7</v>
      </c>
      <c r="P25" s="16"/>
      <c r="Q25" s="16">
        <v>6</v>
      </c>
      <c r="R25" s="16"/>
      <c r="S25" s="16">
        <v>5</v>
      </c>
      <c r="T25" s="16"/>
      <c r="U25" s="27">
        <f t="shared" si="0"/>
        <v>121</v>
      </c>
      <c r="V25" s="22">
        <f t="shared" si="1"/>
        <v>6.05</v>
      </c>
      <c r="W25" s="16">
        <v>5</v>
      </c>
      <c r="X25" s="16" t="s">
        <v>150</v>
      </c>
      <c r="Y25" s="16">
        <v>5</v>
      </c>
      <c r="Z25" s="16"/>
      <c r="AA25" s="16">
        <v>6</v>
      </c>
      <c r="AB25" s="16">
        <v>4</v>
      </c>
      <c r="AC25" s="16">
        <v>6</v>
      </c>
      <c r="AD25" s="16"/>
      <c r="AE25" s="16">
        <v>5</v>
      </c>
      <c r="AF25" s="16"/>
      <c r="AG25" s="16">
        <v>5</v>
      </c>
      <c r="AH25" s="16"/>
      <c r="AI25" s="16">
        <v>6</v>
      </c>
      <c r="AJ25" s="16"/>
      <c r="AK25" s="27">
        <f t="shared" si="9"/>
        <v>172</v>
      </c>
      <c r="AL25" s="22">
        <f t="shared" si="10"/>
        <v>5.375</v>
      </c>
      <c r="AM25" s="22">
        <f t="shared" si="11"/>
        <v>5.634615384615385</v>
      </c>
      <c r="AN25" s="16">
        <v>5</v>
      </c>
      <c r="AO25" s="16"/>
      <c r="AP25" s="16">
        <v>5</v>
      </c>
      <c r="AQ25" s="16"/>
      <c r="AR25" s="16">
        <v>6</v>
      </c>
      <c r="AS25" s="16"/>
      <c r="AT25" s="16">
        <v>6</v>
      </c>
      <c r="AU25" s="16"/>
      <c r="AV25" s="16">
        <v>5</v>
      </c>
      <c r="AW25" s="16"/>
      <c r="AX25" s="16">
        <v>8</v>
      </c>
      <c r="AY25" s="16"/>
      <c r="AZ25" s="16">
        <v>6</v>
      </c>
      <c r="BA25" s="16"/>
      <c r="BB25" s="16">
        <v>6</v>
      </c>
      <c r="BC25" s="16"/>
      <c r="BD25" s="16">
        <v>6</v>
      </c>
      <c r="BE25" s="16"/>
      <c r="BF25" s="26">
        <f t="shared" si="2"/>
        <v>178</v>
      </c>
      <c r="BG25" s="62">
        <f t="shared" si="3"/>
        <v>5.933333333333334</v>
      </c>
      <c r="BH25" s="90">
        <v>6</v>
      </c>
      <c r="BI25" s="90"/>
      <c r="BJ25" s="90">
        <v>6</v>
      </c>
      <c r="BK25" s="90"/>
      <c r="BL25" s="90">
        <v>5</v>
      </c>
      <c r="BM25" s="90"/>
      <c r="BN25" s="90">
        <v>7</v>
      </c>
      <c r="BO25" s="90"/>
      <c r="BP25" s="90">
        <v>8</v>
      </c>
      <c r="BQ25" s="90"/>
      <c r="BR25" s="90">
        <v>8</v>
      </c>
      <c r="BS25" s="90"/>
      <c r="BT25" s="89">
        <f t="shared" si="4"/>
        <v>128</v>
      </c>
      <c r="BU25" s="59">
        <f t="shared" si="5"/>
        <v>6.4</v>
      </c>
      <c r="BV25" s="59">
        <f t="shared" si="6"/>
        <v>6.12</v>
      </c>
      <c r="BW25" s="16">
        <v>5</v>
      </c>
      <c r="BX25" s="16"/>
      <c r="BY25" s="16">
        <v>8</v>
      </c>
      <c r="BZ25" s="16"/>
      <c r="CA25" s="16">
        <v>7</v>
      </c>
      <c r="CB25" s="16"/>
      <c r="CC25" s="16">
        <v>7</v>
      </c>
      <c r="CD25" s="16"/>
      <c r="CE25" s="16">
        <v>8</v>
      </c>
      <c r="CF25" s="16"/>
      <c r="CG25" s="16">
        <v>7</v>
      </c>
      <c r="CH25" s="16"/>
      <c r="CI25" s="16">
        <v>8</v>
      </c>
      <c r="CJ25" s="16"/>
      <c r="CK25" s="16">
        <v>8</v>
      </c>
      <c r="CL25" s="16"/>
      <c r="CM25" s="27">
        <f t="shared" si="12"/>
        <v>191</v>
      </c>
      <c r="CN25" s="22">
        <f t="shared" si="13"/>
        <v>7.074074074074074</v>
      </c>
      <c r="CO25" s="155" t="str">
        <f t="shared" si="7"/>
        <v>Khá</v>
      </c>
      <c r="CP25" s="16">
        <v>8</v>
      </c>
      <c r="CQ25" s="16"/>
      <c r="CR25" s="16">
        <v>8</v>
      </c>
      <c r="CS25" s="16"/>
      <c r="CT25" s="16">
        <v>8</v>
      </c>
      <c r="CU25" s="16"/>
      <c r="CV25" s="16">
        <v>8</v>
      </c>
      <c r="CW25" s="16"/>
      <c r="CX25" s="16">
        <v>8</v>
      </c>
      <c r="CY25" s="16"/>
      <c r="CZ25" s="16">
        <v>7</v>
      </c>
      <c r="DA25" s="16"/>
      <c r="DB25" s="16">
        <v>6</v>
      </c>
      <c r="DC25" s="16"/>
      <c r="DD25" s="27">
        <f t="shared" si="14"/>
        <v>167</v>
      </c>
      <c r="DE25" s="22">
        <f t="shared" si="15"/>
        <v>7.590909090909091</v>
      </c>
      <c r="DF25" s="22">
        <f t="shared" si="16"/>
        <v>7.3061224489795915</v>
      </c>
      <c r="DG25" s="50" t="str">
        <f t="shared" si="17"/>
        <v>Kh¸</v>
      </c>
      <c r="DH25" s="184">
        <f t="shared" si="24"/>
        <v>0</v>
      </c>
      <c r="DI25" s="179" t="str">
        <f t="shared" si="18"/>
        <v>Lªn líp</v>
      </c>
      <c r="DJ25" s="16">
        <v>6</v>
      </c>
      <c r="DK25" s="16"/>
      <c r="DL25" s="16">
        <v>7</v>
      </c>
      <c r="DM25" s="16"/>
      <c r="DN25" s="16">
        <v>8</v>
      </c>
      <c r="DO25" s="16"/>
      <c r="DP25" s="16">
        <v>8</v>
      </c>
      <c r="DQ25" s="16"/>
      <c r="DR25" s="16">
        <v>7</v>
      </c>
      <c r="DS25" s="16"/>
      <c r="DT25" s="16">
        <v>6</v>
      </c>
      <c r="DU25" s="16"/>
      <c r="DV25" s="27">
        <f t="shared" si="19"/>
        <v>181</v>
      </c>
      <c r="DW25" s="22">
        <f t="shared" si="20"/>
        <v>6.961538461538462</v>
      </c>
      <c r="DX25" s="155" t="str">
        <f t="shared" si="8"/>
        <v>TB Khá</v>
      </c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27">
        <f t="shared" si="21"/>
        <v>0</v>
      </c>
      <c r="EN25" s="22">
        <f t="shared" si="22"/>
        <v>0</v>
      </c>
      <c r="EO25" s="22">
        <f t="shared" si="23"/>
        <v>3.480769230769231</v>
      </c>
    </row>
    <row r="26" spans="1:145" ht="17.25" customHeight="1">
      <c r="A26" s="36">
        <v>19</v>
      </c>
      <c r="B26" s="37" t="s">
        <v>103</v>
      </c>
      <c r="C26" s="38" t="s">
        <v>5</v>
      </c>
      <c r="D26" s="148">
        <v>33334</v>
      </c>
      <c r="E26" s="19"/>
      <c r="F26" s="16"/>
      <c r="G26" s="16"/>
      <c r="H26" s="16"/>
      <c r="I26" s="16">
        <v>7</v>
      </c>
      <c r="J26" s="16"/>
      <c r="K26" s="16">
        <v>7</v>
      </c>
      <c r="L26" s="16"/>
      <c r="M26" s="16">
        <v>8</v>
      </c>
      <c r="N26" s="16"/>
      <c r="O26" s="16">
        <v>6</v>
      </c>
      <c r="P26" s="16"/>
      <c r="Q26" s="16">
        <v>7</v>
      </c>
      <c r="R26" s="16"/>
      <c r="S26" s="16">
        <v>6</v>
      </c>
      <c r="T26" s="16"/>
      <c r="U26" s="27">
        <f t="shared" si="0"/>
        <v>135</v>
      </c>
      <c r="V26" s="22">
        <f t="shared" si="1"/>
        <v>6.75</v>
      </c>
      <c r="W26" s="16">
        <v>7</v>
      </c>
      <c r="X26" s="16"/>
      <c r="Y26" s="16">
        <v>5</v>
      </c>
      <c r="Z26" s="16"/>
      <c r="AA26" s="16">
        <v>6</v>
      </c>
      <c r="AB26" s="16">
        <v>3</v>
      </c>
      <c r="AC26" s="16">
        <v>7</v>
      </c>
      <c r="AD26" s="16"/>
      <c r="AE26" s="16">
        <v>7</v>
      </c>
      <c r="AF26" s="16"/>
      <c r="AG26" s="16">
        <v>7</v>
      </c>
      <c r="AH26" s="16">
        <v>4</v>
      </c>
      <c r="AI26" s="16">
        <v>6</v>
      </c>
      <c r="AJ26" s="16"/>
      <c r="AK26" s="27">
        <f t="shared" si="9"/>
        <v>209</v>
      </c>
      <c r="AL26" s="22">
        <f t="shared" si="10"/>
        <v>6.53125</v>
      </c>
      <c r="AM26" s="22">
        <f t="shared" si="11"/>
        <v>6.615384615384615</v>
      </c>
      <c r="AN26" s="16">
        <v>7</v>
      </c>
      <c r="AO26" s="16"/>
      <c r="AP26" s="16">
        <v>6</v>
      </c>
      <c r="AQ26" s="16"/>
      <c r="AR26" s="16">
        <v>8</v>
      </c>
      <c r="AS26" s="16"/>
      <c r="AT26" s="16">
        <v>6</v>
      </c>
      <c r="AU26" s="16"/>
      <c r="AV26" s="16">
        <v>7</v>
      </c>
      <c r="AW26" s="16"/>
      <c r="AX26" s="16">
        <v>6</v>
      </c>
      <c r="AY26" s="16"/>
      <c r="AZ26" s="16">
        <v>8</v>
      </c>
      <c r="BA26" s="16"/>
      <c r="BB26" s="16">
        <v>8</v>
      </c>
      <c r="BC26" s="16"/>
      <c r="BD26" s="16">
        <v>7</v>
      </c>
      <c r="BE26" s="16"/>
      <c r="BF26" s="26">
        <f t="shared" si="2"/>
        <v>211</v>
      </c>
      <c r="BG26" s="62">
        <f t="shared" si="3"/>
        <v>7.033333333333333</v>
      </c>
      <c r="BH26" s="90">
        <v>6</v>
      </c>
      <c r="BI26" s="90"/>
      <c r="BJ26" s="90">
        <v>7</v>
      </c>
      <c r="BK26" s="90"/>
      <c r="BL26" s="90">
        <v>6</v>
      </c>
      <c r="BM26" s="90"/>
      <c r="BN26" s="90">
        <v>8</v>
      </c>
      <c r="BO26" s="90"/>
      <c r="BP26" s="90">
        <v>7</v>
      </c>
      <c r="BQ26" s="90"/>
      <c r="BR26" s="90">
        <v>9</v>
      </c>
      <c r="BS26" s="90"/>
      <c r="BT26" s="89">
        <f t="shared" si="4"/>
        <v>138</v>
      </c>
      <c r="BU26" s="59">
        <f t="shared" si="5"/>
        <v>6.9</v>
      </c>
      <c r="BV26" s="59">
        <f t="shared" si="6"/>
        <v>6.98</v>
      </c>
      <c r="BW26" s="16">
        <v>8</v>
      </c>
      <c r="BX26" s="16"/>
      <c r="BY26" s="16">
        <v>8</v>
      </c>
      <c r="BZ26" s="16"/>
      <c r="CA26" s="16">
        <v>7</v>
      </c>
      <c r="CB26" s="16"/>
      <c r="CC26" s="16">
        <v>8</v>
      </c>
      <c r="CD26" s="16"/>
      <c r="CE26" s="16">
        <v>7</v>
      </c>
      <c r="CF26" s="16"/>
      <c r="CG26" s="16">
        <v>7</v>
      </c>
      <c r="CH26" s="16"/>
      <c r="CI26" s="16">
        <v>8</v>
      </c>
      <c r="CJ26" s="16"/>
      <c r="CK26" s="16">
        <v>7</v>
      </c>
      <c r="CL26" s="16"/>
      <c r="CM26" s="27">
        <f t="shared" si="12"/>
        <v>202</v>
      </c>
      <c r="CN26" s="22">
        <f t="shared" si="13"/>
        <v>7.481481481481482</v>
      </c>
      <c r="CO26" s="155" t="str">
        <f t="shared" si="7"/>
        <v>Khá</v>
      </c>
      <c r="CP26" s="16">
        <v>8</v>
      </c>
      <c r="CQ26" s="16"/>
      <c r="CR26" s="16">
        <v>8</v>
      </c>
      <c r="CS26" s="16"/>
      <c r="CT26" s="16">
        <v>8</v>
      </c>
      <c r="CU26" s="16"/>
      <c r="CV26" s="16">
        <v>8</v>
      </c>
      <c r="CW26" s="16"/>
      <c r="CX26" s="16">
        <v>8</v>
      </c>
      <c r="CY26" s="16"/>
      <c r="CZ26" s="16">
        <v>8</v>
      </c>
      <c r="DA26" s="16"/>
      <c r="DB26" s="16">
        <v>6</v>
      </c>
      <c r="DC26" s="16"/>
      <c r="DD26" s="27">
        <f t="shared" si="14"/>
        <v>170</v>
      </c>
      <c r="DE26" s="22">
        <f t="shared" si="15"/>
        <v>7.7272727272727275</v>
      </c>
      <c r="DF26" s="22">
        <f t="shared" si="16"/>
        <v>7.591836734693878</v>
      </c>
      <c r="DG26" s="50" t="str">
        <f t="shared" si="17"/>
        <v>Kh¸</v>
      </c>
      <c r="DH26" s="184">
        <f t="shared" si="24"/>
        <v>0</v>
      </c>
      <c r="DI26" s="179" t="str">
        <f t="shared" si="18"/>
        <v>Lªn líp</v>
      </c>
      <c r="DJ26" s="16">
        <v>6</v>
      </c>
      <c r="DK26" s="16"/>
      <c r="DL26" s="16">
        <v>8</v>
      </c>
      <c r="DM26" s="16"/>
      <c r="DN26" s="16">
        <v>9</v>
      </c>
      <c r="DO26" s="16"/>
      <c r="DP26" s="16">
        <v>8</v>
      </c>
      <c r="DQ26" s="16"/>
      <c r="DR26" s="16">
        <v>8</v>
      </c>
      <c r="DS26" s="16"/>
      <c r="DT26" s="16">
        <v>8</v>
      </c>
      <c r="DU26" s="16"/>
      <c r="DV26" s="27">
        <f t="shared" si="19"/>
        <v>206</v>
      </c>
      <c r="DW26" s="22">
        <f t="shared" si="20"/>
        <v>7.923076923076923</v>
      </c>
      <c r="DX26" s="155" t="str">
        <f t="shared" si="8"/>
        <v>Khá</v>
      </c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27">
        <f t="shared" si="21"/>
        <v>0</v>
      </c>
      <c r="EN26" s="22">
        <f>EM26/$DD$7</f>
        <v>0</v>
      </c>
      <c r="EO26" s="22">
        <f t="shared" si="23"/>
        <v>3.9615384615384617</v>
      </c>
    </row>
    <row r="27" spans="1:145" ht="17.25" customHeight="1">
      <c r="A27" s="36">
        <v>20</v>
      </c>
      <c r="B27" s="37" t="s">
        <v>27</v>
      </c>
      <c r="C27" s="38" t="s">
        <v>22</v>
      </c>
      <c r="D27" s="146" t="s">
        <v>188</v>
      </c>
      <c r="E27" s="19"/>
      <c r="F27" s="16"/>
      <c r="G27" s="16"/>
      <c r="H27" s="16"/>
      <c r="I27" s="16">
        <v>8</v>
      </c>
      <c r="J27" s="16"/>
      <c r="K27" s="16">
        <v>9</v>
      </c>
      <c r="L27" s="16"/>
      <c r="M27" s="16">
        <v>8</v>
      </c>
      <c r="N27" s="16"/>
      <c r="O27" s="16">
        <v>7</v>
      </c>
      <c r="P27" s="16"/>
      <c r="Q27" s="16">
        <v>7</v>
      </c>
      <c r="R27" s="16"/>
      <c r="S27" s="16">
        <v>8</v>
      </c>
      <c r="T27" s="16"/>
      <c r="U27" s="27">
        <f t="shared" si="0"/>
        <v>157</v>
      </c>
      <c r="V27" s="22">
        <f t="shared" si="1"/>
        <v>7.85</v>
      </c>
      <c r="W27" s="16">
        <v>6</v>
      </c>
      <c r="X27" s="16"/>
      <c r="Y27" s="16">
        <v>5</v>
      </c>
      <c r="Z27" s="16">
        <v>4</v>
      </c>
      <c r="AA27" s="16">
        <v>6</v>
      </c>
      <c r="AB27" s="16"/>
      <c r="AC27" s="16">
        <v>8</v>
      </c>
      <c r="AD27" s="16"/>
      <c r="AE27" s="16">
        <v>6</v>
      </c>
      <c r="AF27" s="16"/>
      <c r="AG27" s="16">
        <v>7</v>
      </c>
      <c r="AH27" s="16"/>
      <c r="AI27" s="16">
        <v>5</v>
      </c>
      <c r="AJ27" s="16"/>
      <c r="AK27" s="27">
        <f t="shared" si="9"/>
        <v>199</v>
      </c>
      <c r="AL27" s="22">
        <f t="shared" si="10"/>
        <v>6.21875</v>
      </c>
      <c r="AM27" s="22">
        <f t="shared" si="11"/>
        <v>6.846153846153846</v>
      </c>
      <c r="AN27" s="16">
        <v>7</v>
      </c>
      <c r="AO27" s="16"/>
      <c r="AP27" s="16">
        <v>5</v>
      </c>
      <c r="AQ27" s="16"/>
      <c r="AR27" s="16">
        <v>6</v>
      </c>
      <c r="AS27" s="16"/>
      <c r="AT27" s="16">
        <v>8</v>
      </c>
      <c r="AU27" s="16"/>
      <c r="AV27" s="16">
        <v>6</v>
      </c>
      <c r="AW27" s="16"/>
      <c r="AX27" s="16">
        <v>7</v>
      </c>
      <c r="AY27" s="16"/>
      <c r="AZ27" s="16">
        <v>9</v>
      </c>
      <c r="BA27" s="16"/>
      <c r="BB27" s="16">
        <v>8</v>
      </c>
      <c r="BC27" s="16"/>
      <c r="BD27" s="16">
        <v>5</v>
      </c>
      <c r="BE27" s="16"/>
      <c r="BF27" s="26">
        <f t="shared" si="2"/>
        <v>204</v>
      </c>
      <c r="BG27" s="62">
        <f t="shared" si="3"/>
        <v>6.8</v>
      </c>
      <c r="BH27" s="90">
        <v>8</v>
      </c>
      <c r="BI27" s="90"/>
      <c r="BJ27" s="90">
        <v>7</v>
      </c>
      <c r="BK27" s="90"/>
      <c r="BL27" s="90">
        <v>8</v>
      </c>
      <c r="BM27" s="90"/>
      <c r="BN27" s="90">
        <v>8</v>
      </c>
      <c r="BO27" s="90"/>
      <c r="BP27" s="90">
        <v>9</v>
      </c>
      <c r="BQ27" s="90"/>
      <c r="BR27" s="90">
        <v>9</v>
      </c>
      <c r="BS27" s="90"/>
      <c r="BT27" s="89">
        <f t="shared" si="4"/>
        <v>160</v>
      </c>
      <c r="BU27" s="59">
        <f t="shared" si="5"/>
        <v>8</v>
      </c>
      <c r="BV27" s="59">
        <f t="shared" si="6"/>
        <v>7.28</v>
      </c>
      <c r="BW27" s="16">
        <v>8</v>
      </c>
      <c r="BX27" s="16"/>
      <c r="BY27" s="16">
        <v>9</v>
      </c>
      <c r="BZ27" s="16"/>
      <c r="CA27" s="16">
        <v>8</v>
      </c>
      <c r="CB27" s="16"/>
      <c r="CC27" s="16">
        <v>8</v>
      </c>
      <c r="CD27" s="16"/>
      <c r="CE27" s="16">
        <v>9</v>
      </c>
      <c r="CF27" s="16"/>
      <c r="CG27" s="16">
        <v>8</v>
      </c>
      <c r="CH27" s="16"/>
      <c r="CI27" s="16">
        <v>9</v>
      </c>
      <c r="CJ27" s="16"/>
      <c r="CK27" s="16">
        <v>8</v>
      </c>
      <c r="CL27" s="16"/>
      <c r="CM27" s="27">
        <f t="shared" si="12"/>
        <v>224</v>
      </c>
      <c r="CN27" s="22">
        <f t="shared" si="13"/>
        <v>8.296296296296296</v>
      </c>
      <c r="CO27" s="155" t="str">
        <f t="shared" si="7"/>
        <v>Giỏi</v>
      </c>
      <c r="CP27" s="16">
        <v>8</v>
      </c>
      <c r="CQ27" s="16"/>
      <c r="CR27" s="16">
        <v>8</v>
      </c>
      <c r="CS27" s="16"/>
      <c r="CT27" s="16">
        <v>9</v>
      </c>
      <c r="CU27" s="16"/>
      <c r="CV27" s="16">
        <v>9</v>
      </c>
      <c r="CW27" s="16"/>
      <c r="CX27" s="16">
        <v>8</v>
      </c>
      <c r="CY27" s="16"/>
      <c r="CZ27" s="16">
        <v>8</v>
      </c>
      <c r="DA27" s="16"/>
      <c r="DB27" s="16">
        <v>6</v>
      </c>
      <c r="DC27" s="16"/>
      <c r="DD27" s="27">
        <f t="shared" si="14"/>
        <v>175</v>
      </c>
      <c r="DE27" s="22">
        <f t="shared" si="15"/>
        <v>7.954545454545454</v>
      </c>
      <c r="DF27" s="22">
        <f t="shared" si="16"/>
        <v>8.142857142857142</v>
      </c>
      <c r="DG27" s="50" t="str">
        <f t="shared" si="17"/>
        <v>Giái</v>
      </c>
      <c r="DH27" s="184">
        <f t="shared" si="24"/>
        <v>0</v>
      </c>
      <c r="DI27" s="179" t="str">
        <f t="shared" si="18"/>
        <v>Lªn líp</v>
      </c>
      <c r="DJ27" s="16">
        <v>8</v>
      </c>
      <c r="DK27" s="16"/>
      <c r="DL27" s="16">
        <v>9</v>
      </c>
      <c r="DM27" s="16"/>
      <c r="DN27" s="16">
        <v>9</v>
      </c>
      <c r="DO27" s="16"/>
      <c r="DP27" s="16">
        <v>9</v>
      </c>
      <c r="DQ27" s="16"/>
      <c r="DR27" s="16">
        <v>8</v>
      </c>
      <c r="DS27" s="16"/>
      <c r="DT27" s="16">
        <v>8</v>
      </c>
      <c r="DU27" s="16"/>
      <c r="DV27" s="27">
        <f t="shared" si="19"/>
        <v>218</v>
      </c>
      <c r="DW27" s="22">
        <f t="shared" si="20"/>
        <v>8.384615384615385</v>
      </c>
      <c r="DX27" s="155" t="str">
        <f t="shared" si="8"/>
        <v>Giỏi</v>
      </c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27">
        <f t="shared" si="21"/>
        <v>0</v>
      </c>
      <c r="EN27" s="22">
        <f t="shared" si="22"/>
        <v>0</v>
      </c>
      <c r="EO27" s="22">
        <f t="shared" si="23"/>
        <v>4.1923076923076925</v>
      </c>
    </row>
    <row r="28" spans="1:145" ht="17.25" customHeight="1">
      <c r="A28" s="36">
        <v>21</v>
      </c>
      <c r="B28" s="37" t="s">
        <v>104</v>
      </c>
      <c r="C28" s="38" t="s">
        <v>23</v>
      </c>
      <c r="D28" s="146" t="s">
        <v>189</v>
      </c>
      <c r="E28" s="19"/>
      <c r="F28" s="16"/>
      <c r="G28" s="16"/>
      <c r="H28" s="16"/>
      <c r="I28" s="16">
        <v>8</v>
      </c>
      <c r="J28" s="16"/>
      <c r="K28" s="16">
        <v>9</v>
      </c>
      <c r="L28" s="16"/>
      <c r="M28" s="16">
        <v>9</v>
      </c>
      <c r="N28" s="16"/>
      <c r="O28" s="16">
        <v>8</v>
      </c>
      <c r="P28" s="16"/>
      <c r="Q28" s="16">
        <v>8</v>
      </c>
      <c r="R28" s="16"/>
      <c r="S28" s="16">
        <v>7</v>
      </c>
      <c r="T28" s="16"/>
      <c r="U28" s="27">
        <f t="shared" si="0"/>
        <v>161</v>
      </c>
      <c r="V28" s="22">
        <f t="shared" si="1"/>
        <v>8.05</v>
      </c>
      <c r="W28" s="16">
        <v>6</v>
      </c>
      <c r="X28" s="16"/>
      <c r="Y28" s="16">
        <v>6</v>
      </c>
      <c r="Z28" s="16"/>
      <c r="AA28" s="16">
        <v>6</v>
      </c>
      <c r="AB28" s="16"/>
      <c r="AC28" s="16">
        <v>7</v>
      </c>
      <c r="AD28" s="16"/>
      <c r="AE28" s="16">
        <v>8</v>
      </c>
      <c r="AF28" s="16"/>
      <c r="AG28" s="16">
        <v>5</v>
      </c>
      <c r="AH28" s="16"/>
      <c r="AI28" s="16">
        <v>6</v>
      </c>
      <c r="AJ28" s="16"/>
      <c r="AK28" s="27">
        <f t="shared" si="9"/>
        <v>198</v>
      </c>
      <c r="AL28" s="22">
        <f t="shared" si="10"/>
        <v>6.1875</v>
      </c>
      <c r="AM28" s="22">
        <f t="shared" si="11"/>
        <v>6.903846153846154</v>
      </c>
      <c r="AN28" s="16">
        <v>7</v>
      </c>
      <c r="AO28" s="16"/>
      <c r="AP28" s="16">
        <v>6</v>
      </c>
      <c r="AQ28" s="16"/>
      <c r="AR28" s="16">
        <v>6</v>
      </c>
      <c r="AS28" s="16"/>
      <c r="AT28" s="16">
        <v>8</v>
      </c>
      <c r="AU28" s="16"/>
      <c r="AV28" s="16">
        <v>7</v>
      </c>
      <c r="AW28" s="16"/>
      <c r="AX28" s="16">
        <v>6</v>
      </c>
      <c r="AY28" s="16"/>
      <c r="AZ28" s="16">
        <v>6</v>
      </c>
      <c r="BA28" s="16"/>
      <c r="BB28" s="16">
        <v>8</v>
      </c>
      <c r="BC28" s="16"/>
      <c r="BD28" s="16">
        <v>5</v>
      </c>
      <c r="BE28" s="16"/>
      <c r="BF28" s="26">
        <f t="shared" si="2"/>
        <v>197</v>
      </c>
      <c r="BG28" s="62">
        <f t="shared" si="3"/>
        <v>6.566666666666666</v>
      </c>
      <c r="BH28" s="90">
        <v>8</v>
      </c>
      <c r="BI28" s="90"/>
      <c r="BJ28" s="90">
        <v>7</v>
      </c>
      <c r="BK28" s="90"/>
      <c r="BL28" s="90">
        <v>8</v>
      </c>
      <c r="BM28" s="90"/>
      <c r="BN28" s="90">
        <v>7</v>
      </c>
      <c r="BO28" s="90"/>
      <c r="BP28" s="90">
        <v>7</v>
      </c>
      <c r="BQ28" s="90"/>
      <c r="BR28" s="90">
        <v>9</v>
      </c>
      <c r="BS28" s="90"/>
      <c r="BT28" s="89">
        <f t="shared" si="4"/>
        <v>150</v>
      </c>
      <c r="BU28" s="59">
        <f t="shared" si="5"/>
        <v>7.5</v>
      </c>
      <c r="BV28" s="59">
        <f t="shared" si="6"/>
        <v>6.94</v>
      </c>
      <c r="BW28" s="16">
        <v>6</v>
      </c>
      <c r="BX28" s="16"/>
      <c r="BY28" s="16">
        <v>8</v>
      </c>
      <c r="BZ28" s="16"/>
      <c r="CA28" s="16">
        <v>7</v>
      </c>
      <c r="CB28" s="16"/>
      <c r="CC28" s="16">
        <v>8</v>
      </c>
      <c r="CD28" s="16"/>
      <c r="CE28" s="16">
        <v>7</v>
      </c>
      <c r="CF28" s="16"/>
      <c r="CG28" s="16">
        <v>8</v>
      </c>
      <c r="CH28" s="16"/>
      <c r="CI28" s="16">
        <v>9</v>
      </c>
      <c r="CJ28" s="16"/>
      <c r="CK28" s="16">
        <v>8</v>
      </c>
      <c r="CL28" s="16"/>
      <c r="CM28" s="27">
        <f t="shared" si="12"/>
        <v>202</v>
      </c>
      <c r="CN28" s="22">
        <f t="shared" si="13"/>
        <v>7.481481481481482</v>
      </c>
      <c r="CO28" s="155" t="str">
        <f t="shared" si="7"/>
        <v>Khá</v>
      </c>
      <c r="CP28" s="16">
        <v>8</v>
      </c>
      <c r="CQ28" s="16"/>
      <c r="CR28" s="16">
        <v>9</v>
      </c>
      <c r="CS28" s="16"/>
      <c r="CT28" s="16">
        <v>10</v>
      </c>
      <c r="CU28" s="16"/>
      <c r="CV28" s="16">
        <v>9</v>
      </c>
      <c r="CW28" s="16"/>
      <c r="CX28" s="16">
        <v>8</v>
      </c>
      <c r="CY28" s="16"/>
      <c r="CZ28" s="16">
        <v>8</v>
      </c>
      <c r="DA28" s="16"/>
      <c r="DB28" s="16">
        <v>7</v>
      </c>
      <c r="DC28" s="16"/>
      <c r="DD28" s="27">
        <f t="shared" si="14"/>
        <v>184</v>
      </c>
      <c r="DE28" s="22">
        <f t="shared" si="15"/>
        <v>8.363636363636363</v>
      </c>
      <c r="DF28" s="22">
        <f t="shared" si="16"/>
        <v>7.877551020408164</v>
      </c>
      <c r="DG28" s="50" t="str">
        <f t="shared" si="17"/>
        <v>Kh¸</v>
      </c>
      <c r="DH28" s="184">
        <f t="shared" si="24"/>
        <v>0</v>
      </c>
      <c r="DI28" s="179" t="str">
        <f t="shared" si="18"/>
        <v>Lªn líp</v>
      </c>
      <c r="DJ28" s="16">
        <v>8</v>
      </c>
      <c r="DK28" s="16"/>
      <c r="DL28" s="16">
        <v>9</v>
      </c>
      <c r="DM28" s="16"/>
      <c r="DN28" s="16">
        <v>9</v>
      </c>
      <c r="DO28" s="16"/>
      <c r="DP28" s="16">
        <v>9</v>
      </c>
      <c r="DQ28" s="16"/>
      <c r="DR28" s="16">
        <v>9</v>
      </c>
      <c r="DS28" s="16"/>
      <c r="DT28" s="16">
        <v>8</v>
      </c>
      <c r="DU28" s="16"/>
      <c r="DV28" s="27">
        <f t="shared" si="19"/>
        <v>226</v>
      </c>
      <c r="DW28" s="22">
        <f t="shared" si="20"/>
        <v>8.692307692307692</v>
      </c>
      <c r="DX28" s="155" t="str">
        <f t="shared" si="8"/>
        <v>Giỏi</v>
      </c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27">
        <f t="shared" si="21"/>
        <v>0</v>
      </c>
      <c r="EN28" s="22">
        <f t="shared" si="22"/>
        <v>0</v>
      </c>
      <c r="EO28" s="22">
        <f t="shared" si="23"/>
        <v>4.346153846153846</v>
      </c>
    </row>
    <row r="29" spans="1:145" ht="17.25" customHeight="1">
      <c r="A29" s="36">
        <v>22</v>
      </c>
      <c r="B29" s="37" t="s">
        <v>56</v>
      </c>
      <c r="C29" s="42" t="s">
        <v>5</v>
      </c>
      <c r="D29" s="149">
        <v>33304</v>
      </c>
      <c r="E29" s="19"/>
      <c r="F29" s="16"/>
      <c r="G29" s="16"/>
      <c r="H29" s="16"/>
      <c r="I29" s="16">
        <v>9</v>
      </c>
      <c r="J29" s="16"/>
      <c r="K29" s="16">
        <v>8</v>
      </c>
      <c r="L29" s="16"/>
      <c r="M29" s="16">
        <v>8</v>
      </c>
      <c r="N29" s="16"/>
      <c r="O29" s="16">
        <v>8</v>
      </c>
      <c r="P29" s="16"/>
      <c r="Q29" s="16">
        <v>6</v>
      </c>
      <c r="R29" s="16"/>
      <c r="S29" s="16">
        <v>7</v>
      </c>
      <c r="T29" s="16"/>
      <c r="U29" s="27">
        <f t="shared" si="0"/>
        <v>152</v>
      </c>
      <c r="V29" s="22">
        <f t="shared" si="1"/>
        <v>7.6</v>
      </c>
      <c r="W29" s="16">
        <v>7</v>
      </c>
      <c r="X29" s="16"/>
      <c r="Y29" s="16">
        <v>7</v>
      </c>
      <c r="Z29" s="16"/>
      <c r="AA29" s="16">
        <v>8</v>
      </c>
      <c r="AB29" s="16"/>
      <c r="AC29" s="16">
        <v>8</v>
      </c>
      <c r="AD29" s="16"/>
      <c r="AE29" s="16">
        <v>7</v>
      </c>
      <c r="AF29" s="16"/>
      <c r="AG29" s="16">
        <v>6</v>
      </c>
      <c r="AH29" s="16"/>
      <c r="AI29" s="16">
        <v>6</v>
      </c>
      <c r="AJ29" s="16"/>
      <c r="AK29" s="27">
        <f t="shared" si="9"/>
        <v>223</v>
      </c>
      <c r="AL29" s="22">
        <f t="shared" si="10"/>
        <v>6.96875</v>
      </c>
      <c r="AM29" s="22">
        <f t="shared" si="11"/>
        <v>7.211538461538462</v>
      </c>
      <c r="AN29" s="16">
        <v>7</v>
      </c>
      <c r="AO29" s="16"/>
      <c r="AP29" s="16">
        <v>6</v>
      </c>
      <c r="AQ29" s="16"/>
      <c r="AR29" s="16">
        <v>8</v>
      </c>
      <c r="AS29" s="16"/>
      <c r="AT29" s="16">
        <v>8</v>
      </c>
      <c r="AU29" s="16"/>
      <c r="AV29" s="16">
        <v>8</v>
      </c>
      <c r="AW29" s="16"/>
      <c r="AX29" s="16">
        <v>8</v>
      </c>
      <c r="AY29" s="16"/>
      <c r="AZ29" s="16">
        <v>7</v>
      </c>
      <c r="BA29" s="16"/>
      <c r="BB29" s="16">
        <v>8</v>
      </c>
      <c r="BC29" s="16"/>
      <c r="BD29" s="16">
        <v>6</v>
      </c>
      <c r="BE29" s="16"/>
      <c r="BF29" s="26">
        <f t="shared" si="2"/>
        <v>223</v>
      </c>
      <c r="BG29" s="62">
        <f t="shared" si="3"/>
        <v>7.433333333333334</v>
      </c>
      <c r="BH29" s="90">
        <v>10</v>
      </c>
      <c r="BI29" s="90"/>
      <c r="BJ29" s="90">
        <v>8</v>
      </c>
      <c r="BK29" s="90"/>
      <c r="BL29" s="90">
        <v>8</v>
      </c>
      <c r="BM29" s="90"/>
      <c r="BN29" s="90">
        <v>8</v>
      </c>
      <c r="BO29" s="90"/>
      <c r="BP29" s="90">
        <v>9</v>
      </c>
      <c r="BQ29" s="90"/>
      <c r="BR29" s="90">
        <v>9</v>
      </c>
      <c r="BS29" s="90"/>
      <c r="BT29" s="89">
        <f t="shared" si="4"/>
        <v>172</v>
      </c>
      <c r="BU29" s="59">
        <f t="shared" si="5"/>
        <v>8.6</v>
      </c>
      <c r="BV29" s="59">
        <f t="shared" si="6"/>
        <v>7.9</v>
      </c>
      <c r="BW29" s="16">
        <v>8</v>
      </c>
      <c r="BX29" s="16"/>
      <c r="BY29" s="16">
        <v>9</v>
      </c>
      <c r="BZ29" s="16"/>
      <c r="CA29" s="16">
        <v>8</v>
      </c>
      <c r="CB29" s="16"/>
      <c r="CC29" s="16">
        <v>8</v>
      </c>
      <c r="CD29" s="16"/>
      <c r="CE29" s="16">
        <v>8</v>
      </c>
      <c r="CF29" s="16"/>
      <c r="CG29" s="16">
        <v>9</v>
      </c>
      <c r="CH29" s="16"/>
      <c r="CI29" s="16">
        <v>9</v>
      </c>
      <c r="CJ29" s="16"/>
      <c r="CK29" s="16">
        <v>8</v>
      </c>
      <c r="CL29" s="16"/>
      <c r="CM29" s="27">
        <f t="shared" si="12"/>
        <v>225</v>
      </c>
      <c r="CN29" s="22">
        <f t="shared" si="13"/>
        <v>8.333333333333334</v>
      </c>
      <c r="CO29" s="155" t="str">
        <f t="shared" si="7"/>
        <v>Giỏi</v>
      </c>
      <c r="CP29" s="16">
        <v>8</v>
      </c>
      <c r="CQ29" s="16"/>
      <c r="CR29" s="16">
        <v>9</v>
      </c>
      <c r="CS29" s="16"/>
      <c r="CT29" s="16">
        <v>10</v>
      </c>
      <c r="CU29" s="16"/>
      <c r="CV29" s="16">
        <v>9</v>
      </c>
      <c r="CW29" s="16"/>
      <c r="CX29" s="16">
        <v>9</v>
      </c>
      <c r="CY29" s="16"/>
      <c r="CZ29" s="16">
        <v>9</v>
      </c>
      <c r="DA29" s="16"/>
      <c r="DB29" s="16">
        <v>8</v>
      </c>
      <c r="DC29" s="16"/>
      <c r="DD29" s="27">
        <f t="shared" si="14"/>
        <v>195</v>
      </c>
      <c r="DE29" s="22">
        <f t="shared" si="15"/>
        <v>8.863636363636363</v>
      </c>
      <c r="DF29" s="22">
        <f t="shared" si="16"/>
        <v>8.571428571428571</v>
      </c>
      <c r="DG29" s="50" t="str">
        <f t="shared" si="17"/>
        <v>Giái</v>
      </c>
      <c r="DH29" s="184">
        <f t="shared" si="24"/>
        <v>0</v>
      </c>
      <c r="DI29" s="179" t="str">
        <f t="shared" si="18"/>
        <v>Lªn líp</v>
      </c>
      <c r="DJ29" s="16">
        <v>8</v>
      </c>
      <c r="DK29" s="16"/>
      <c r="DL29" s="16">
        <v>8</v>
      </c>
      <c r="DM29" s="16"/>
      <c r="DN29" s="16">
        <v>8</v>
      </c>
      <c r="DO29" s="16"/>
      <c r="DP29" s="16">
        <v>9</v>
      </c>
      <c r="DQ29" s="16"/>
      <c r="DR29" s="16">
        <v>9</v>
      </c>
      <c r="DS29" s="16"/>
      <c r="DT29" s="16">
        <v>8</v>
      </c>
      <c r="DU29" s="16"/>
      <c r="DV29" s="27">
        <f t="shared" si="19"/>
        <v>219</v>
      </c>
      <c r="DW29" s="22">
        <f t="shared" si="20"/>
        <v>8.423076923076923</v>
      </c>
      <c r="DX29" s="155" t="str">
        <f t="shared" si="8"/>
        <v>Giỏi</v>
      </c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27">
        <f t="shared" si="21"/>
        <v>0</v>
      </c>
      <c r="EN29" s="22">
        <f t="shared" si="22"/>
        <v>0</v>
      </c>
      <c r="EO29" s="22">
        <f t="shared" si="23"/>
        <v>4.211538461538462</v>
      </c>
    </row>
    <row r="30" spans="1:145" ht="17.25" customHeight="1">
      <c r="A30" s="36">
        <v>23</v>
      </c>
      <c r="B30" s="37" t="s">
        <v>105</v>
      </c>
      <c r="C30" s="38" t="s">
        <v>24</v>
      </c>
      <c r="D30" s="146" t="s">
        <v>190</v>
      </c>
      <c r="E30" s="19"/>
      <c r="F30" s="16"/>
      <c r="G30" s="16"/>
      <c r="H30" s="16"/>
      <c r="I30" s="16">
        <v>6</v>
      </c>
      <c r="J30" s="16">
        <v>3</v>
      </c>
      <c r="K30" s="16">
        <v>8</v>
      </c>
      <c r="L30" s="16"/>
      <c r="M30" s="16">
        <v>7</v>
      </c>
      <c r="N30" s="16"/>
      <c r="O30" s="16">
        <v>7</v>
      </c>
      <c r="P30" s="16"/>
      <c r="Q30" s="16">
        <v>7</v>
      </c>
      <c r="R30" s="16"/>
      <c r="S30" s="16">
        <v>5</v>
      </c>
      <c r="T30" s="16"/>
      <c r="U30" s="27">
        <f t="shared" si="0"/>
        <v>130</v>
      </c>
      <c r="V30" s="22">
        <f t="shared" si="1"/>
        <v>6.5</v>
      </c>
      <c r="W30" s="16">
        <v>5</v>
      </c>
      <c r="X30" s="16">
        <v>2</v>
      </c>
      <c r="Y30" s="16">
        <v>5</v>
      </c>
      <c r="Z30" s="16">
        <v>4</v>
      </c>
      <c r="AA30" s="16">
        <v>5</v>
      </c>
      <c r="AB30" s="16"/>
      <c r="AC30" s="16">
        <v>5</v>
      </c>
      <c r="AD30" s="16"/>
      <c r="AE30" s="16">
        <v>6</v>
      </c>
      <c r="AF30" s="16"/>
      <c r="AG30" s="16">
        <v>5</v>
      </c>
      <c r="AH30" s="16">
        <v>4</v>
      </c>
      <c r="AI30" s="16">
        <v>6</v>
      </c>
      <c r="AJ30" s="16"/>
      <c r="AK30" s="27">
        <f t="shared" si="9"/>
        <v>168</v>
      </c>
      <c r="AL30" s="22">
        <f t="shared" si="10"/>
        <v>5.25</v>
      </c>
      <c r="AM30" s="22">
        <f t="shared" si="11"/>
        <v>5.730769230769231</v>
      </c>
      <c r="AN30" s="16">
        <v>6</v>
      </c>
      <c r="AO30" s="16"/>
      <c r="AP30" s="16">
        <v>5</v>
      </c>
      <c r="AQ30" s="16">
        <v>4</v>
      </c>
      <c r="AR30" s="16">
        <v>5</v>
      </c>
      <c r="AS30" s="16"/>
      <c r="AT30" s="16">
        <v>5</v>
      </c>
      <c r="AU30" s="16"/>
      <c r="AV30" s="16">
        <v>5</v>
      </c>
      <c r="AW30" s="16">
        <v>3</v>
      </c>
      <c r="AX30" s="16">
        <v>6</v>
      </c>
      <c r="AY30" s="16"/>
      <c r="AZ30" s="16">
        <v>5</v>
      </c>
      <c r="BA30" s="16"/>
      <c r="BB30" s="16">
        <v>6</v>
      </c>
      <c r="BC30" s="16"/>
      <c r="BD30" s="16">
        <v>5</v>
      </c>
      <c r="BE30" s="16">
        <v>3.4</v>
      </c>
      <c r="BF30" s="26">
        <f t="shared" si="2"/>
        <v>161</v>
      </c>
      <c r="BG30" s="62">
        <f t="shared" si="3"/>
        <v>5.366666666666666</v>
      </c>
      <c r="BH30" s="90">
        <v>6</v>
      </c>
      <c r="BI30" s="90">
        <v>3</v>
      </c>
      <c r="BJ30" s="90">
        <v>6</v>
      </c>
      <c r="BK30" s="90"/>
      <c r="BL30" s="90">
        <v>6</v>
      </c>
      <c r="BM30" s="90" t="s">
        <v>204</v>
      </c>
      <c r="BN30" s="90">
        <v>6</v>
      </c>
      <c r="BO30" s="90">
        <v>4</v>
      </c>
      <c r="BP30" s="90">
        <v>6</v>
      </c>
      <c r="BQ30" s="90"/>
      <c r="BR30" s="90">
        <v>7</v>
      </c>
      <c r="BS30" s="90"/>
      <c r="BT30" s="89">
        <f t="shared" si="4"/>
        <v>121</v>
      </c>
      <c r="BU30" s="59">
        <f t="shared" si="5"/>
        <v>6.05</v>
      </c>
      <c r="BV30" s="59">
        <f t="shared" si="6"/>
        <v>5.64</v>
      </c>
      <c r="BW30" s="16">
        <v>6</v>
      </c>
      <c r="BX30" s="16">
        <v>2</v>
      </c>
      <c r="BY30" s="16">
        <v>8</v>
      </c>
      <c r="BZ30" s="16"/>
      <c r="CA30" s="16">
        <v>6</v>
      </c>
      <c r="CB30" s="16"/>
      <c r="CC30" s="16">
        <v>6</v>
      </c>
      <c r="CD30" s="16"/>
      <c r="CE30" s="16">
        <v>6</v>
      </c>
      <c r="CF30" s="16"/>
      <c r="CG30" s="16">
        <v>5</v>
      </c>
      <c r="CH30" s="16">
        <v>3</v>
      </c>
      <c r="CI30" s="16">
        <v>9</v>
      </c>
      <c r="CJ30" s="16"/>
      <c r="CK30" s="16">
        <v>5</v>
      </c>
      <c r="CL30" s="16">
        <v>3</v>
      </c>
      <c r="CM30" s="27">
        <f t="shared" si="12"/>
        <v>166</v>
      </c>
      <c r="CN30" s="22">
        <f t="shared" si="13"/>
        <v>6.148148148148148</v>
      </c>
      <c r="CO30" s="155" t="str">
        <f t="shared" si="7"/>
        <v>TB Khá</v>
      </c>
      <c r="CP30" s="16">
        <v>6</v>
      </c>
      <c r="CQ30" s="16">
        <v>4</v>
      </c>
      <c r="CR30" s="16">
        <v>6</v>
      </c>
      <c r="CS30" s="16"/>
      <c r="CT30" s="16">
        <v>8</v>
      </c>
      <c r="CU30" s="16"/>
      <c r="CV30" s="16">
        <v>8</v>
      </c>
      <c r="CW30" s="16"/>
      <c r="CX30" s="16">
        <v>6</v>
      </c>
      <c r="CY30" s="16"/>
      <c r="CZ30" s="16">
        <v>7</v>
      </c>
      <c r="DA30" s="16"/>
      <c r="DB30" s="16">
        <v>5</v>
      </c>
      <c r="DC30" s="16"/>
      <c r="DD30" s="27">
        <f t="shared" si="14"/>
        <v>142</v>
      </c>
      <c r="DE30" s="22">
        <f t="shared" si="15"/>
        <v>6.454545454545454</v>
      </c>
      <c r="DF30" s="22">
        <f t="shared" si="16"/>
        <v>6.285714285714286</v>
      </c>
      <c r="DG30" s="50" t="str">
        <f t="shared" si="17"/>
        <v>TB Kh¸</v>
      </c>
      <c r="DH30" s="184">
        <f t="shared" si="24"/>
        <v>0</v>
      </c>
      <c r="DI30" s="179" t="str">
        <f t="shared" si="18"/>
        <v>Lªn líp</v>
      </c>
      <c r="DJ30" s="16">
        <v>3</v>
      </c>
      <c r="DK30" s="16"/>
      <c r="DL30" s="16">
        <v>4</v>
      </c>
      <c r="DM30" s="16"/>
      <c r="DN30" s="16">
        <v>9</v>
      </c>
      <c r="DO30" s="16"/>
      <c r="DP30" s="16">
        <v>6</v>
      </c>
      <c r="DQ30" s="16"/>
      <c r="DR30" s="16">
        <v>5</v>
      </c>
      <c r="DS30" s="16"/>
      <c r="DT30" s="16">
        <v>6</v>
      </c>
      <c r="DU30" s="16"/>
      <c r="DV30" s="27">
        <f t="shared" si="19"/>
        <v>145</v>
      </c>
      <c r="DW30" s="22">
        <f t="shared" si="20"/>
        <v>5.576923076923077</v>
      </c>
      <c r="DX30" s="155" t="str">
        <f t="shared" si="8"/>
        <v>Trung bình</v>
      </c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27">
        <f t="shared" si="21"/>
        <v>0</v>
      </c>
      <c r="EN30" s="22">
        <f t="shared" si="22"/>
        <v>0</v>
      </c>
      <c r="EO30" s="22">
        <f t="shared" si="23"/>
        <v>2.7884615384615383</v>
      </c>
    </row>
    <row r="31" spans="1:145" ht="17.25" customHeight="1">
      <c r="A31" s="36">
        <v>24</v>
      </c>
      <c r="B31" s="37" t="s">
        <v>106</v>
      </c>
      <c r="C31" s="38" t="s">
        <v>107</v>
      </c>
      <c r="D31" s="148">
        <v>33333</v>
      </c>
      <c r="E31" s="19"/>
      <c r="F31" s="16"/>
      <c r="G31" s="16"/>
      <c r="H31" s="16"/>
      <c r="I31" s="16">
        <v>6</v>
      </c>
      <c r="J31" s="16">
        <v>4</v>
      </c>
      <c r="K31" s="16">
        <v>8</v>
      </c>
      <c r="L31" s="16"/>
      <c r="M31" s="16">
        <v>8</v>
      </c>
      <c r="N31" s="16"/>
      <c r="O31" s="16">
        <v>5</v>
      </c>
      <c r="P31" s="16"/>
      <c r="Q31" s="16">
        <v>6</v>
      </c>
      <c r="R31" s="16"/>
      <c r="S31" s="16">
        <v>6</v>
      </c>
      <c r="T31" s="16">
        <v>4</v>
      </c>
      <c r="U31" s="27">
        <f t="shared" si="0"/>
        <v>129</v>
      </c>
      <c r="V31" s="22">
        <f t="shared" si="1"/>
        <v>6.45</v>
      </c>
      <c r="W31" s="16">
        <v>5</v>
      </c>
      <c r="X31" s="16">
        <v>3</v>
      </c>
      <c r="Y31" s="16">
        <v>5</v>
      </c>
      <c r="Z31" s="16">
        <v>4</v>
      </c>
      <c r="AA31" s="16">
        <v>5</v>
      </c>
      <c r="AB31" s="16">
        <v>3</v>
      </c>
      <c r="AC31" s="16">
        <v>5</v>
      </c>
      <c r="AD31" s="16">
        <v>4</v>
      </c>
      <c r="AE31" s="16">
        <v>6</v>
      </c>
      <c r="AF31" s="16"/>
      <c r="AG31" s="16">
        <v>5</v>
      </c>
      <c r="AH31" s="16">
        <v>3</v>
      </c>
      <c r="AI31" s="16">
        <v>6</v>
      </c>
      <c r="AJ31" s="16"/>
      <c r="AK31" s="27">
        <f t="shared" si="9"/>
        <v>168</v>
      </c>
      <c r="AL31" s="22">
        <f t="shared" si="10"/>
        <v>5.25</v>
      </c>
      <c r="AM31" s="22">
        <f t="shared" si="11"/>
        <v>5.711538461538462</v>
      </c>
      <c r="AN31" s="16">
        <v>5</v>
      </c>
      <c r="AO31" s="16"/>
      <c r="AP31" s="16">
        <v>5</v>
      </c>
      <c r="AQ31" s="16">
        <v>3</v>
      </c>
      <c r="AR31" s="16">
        <v>5</v>
      </c>
      <c r="AS31" s="16">
        <v>4</v>
      </c>
      <c r="AT31" s="16">
        <v>6</v>
      </c>
      <c r="AU31" s="16"/>
      <c r="AV31" s="16">
        <v>5</v>
      </c>
      <c r="AW31" s="16">
        <v>3</v>
      </c>
      <c r="AX31" s="16">
        <v>5</v>
      </c>
      <c r="AY31" s="16">
        <v>4</v>
      </c>
      <c r="AZ31" s="16">
        <v>6</v>
      </c>
      <c r="BA31" s="16"/>
      <c r="BB31" s="16">
        <v>7</v>
      </c>
      <c r="BC31" s="16"/>
      <c r="BD31" s="16">
        <v>5</v>
      </c>
      <c r="BE31" s="16"/>
      <c r="BF31" s="26">
        <f t="shared" si="2"/>
        <v>162</v>
      </c>
      <c r="BG31" s="62">
        <f t="shared" si="3"/>
        <v>5.4</v>
      </c>
      <c r="BH31" s="90">
        <v>6</v>
      </c>
      <c r="BI31" s="90">
        <v>3</v>
      </c>
      <c r="BJ31" s="90">
        <v>5</v>
      </c>
      <c r="BK31" s="90"/>
      <c r="BL31" s="90">
        <v>5</v>
      </c>
      <c r="BM31" s="90"/>
      <c r="BN31" s="90">
        <v>5</v>
      </c>
      <c r="BO31" s="90"/>
      <c r="BP31" s="90">
        <v>6</v>
      </c>
      <c r="BQ31" s="90"/>
      <c r="BR31" s="90">
        <v>6</v>
      </c>
      <c r="BS31" s="90"/>
      <c r="BT31" s="89">
        <f t="shared" si="4"/>
        <v>108</v>
      </c>
      <c r="BU31" s="59">
        <f t="shared" si="5"/>
        <v>5.4</v>
      </c>
      <c r="BV31" s="59">
        <f t="shared" si="6"/>
        <v>5.4</v>
      </c>
      <c r="BW31" s="16">
        <v>5</v>
      </c>
      <c r="BX31" s="16">
        <v>4</v>
      </c>
      <c r="BY31" s="16">
        <v>5</v>
      </c>
      <c r="BZ31" s="16"/>
      <c r="CA31" s="16">
        <v>6</v>
      </c>
      <c r="CB31" s="16"/>
      <c r="CC31" s="16">
        <v>7</v>
      </c>
      <c r="CD31" s="16"/>
      <c r="CE31" s="16">
        <v>6</v>
      </c>
      <c r="CF31" s="16"/>
      <c r="CG31" s="16">
        <v>5</v>
      </c>
      <c r="CH31" s="16"/>
      <c r="CI31" s="16">
        <v>9</v>
      </c>
      <c r="CJ31" s="16"/>
      <c r="CK31" s="16">
        <v>5</v>
      </c>
      <c r="CL31" s="16"/>
      <c r="CM31" s="27">
        <f t="shared" si="12"/>
        <v>155</v>
      </c>
      <c r="CN31" s="22">
        <f t="shared" si="13"/>
        <v>5.7407407407407405</v>
      </c>
      <c r="CO31" s="155" t="str">
        <f t="shared" si="7"/>
        <v>Trung bình</v>
      </c>
      <c r="CP31" s="16">
        <v>6</v>
      </c>
      <c r="CQ31" s="16"/>
      <c r="CR31" s="16">
        <v>6</v>
      </c>
      <c r="CS31" s="16"/>
      <c r="CT31" s="16">
        <v>8</v>
      </c>
      <c r="CU31" s="16"/>
      <c r="CV31" s="16">
        <v>8</v>
      </c>
      <c r="CW31" s="16"/>
      <c r="CX31" s="16">
        <v>6</v>
      </c>
      <c r="CY31" s="16"/>
      <c r="CZ31" s="16">
        <v>5</v>
      </c>
      <c r="DA31" s="16"/>
      <c r="DB31" s="16">
        <v>4</v>
      </c>
      <c r="DC31" s="16">
        <v>4</v>
      </c>
      <c r="DD31" s="27">
        <f t="shared" si="14"/>
        <v>133</v>
      </c>
      <c r="DE31" s="22">
        <f t="shared" si="15"/>
        <v>6.045454545454546</v>
      </c>
      <c r="DF31" s="22">
        <f t="shared" si="16"/>
        <v>5.877551020408164</v>
      </c>
      <c r="DG31" s="50" t="str">
        <f t="shared" si="17"/>
        <v>Trung b×nh</v>
      </c>
      <c r="DH31" s="184">
        <f t="shared" si="24"/>
        <v>3</v>
      </c>
      <c r="DI31" s="179" t="str">
        <f t="shared" si="18"/>
        <v>Lªn líp</v>
      </c>
      <c r="DJ31" s="16">
        <v>4</v>
      </c>
      <c r="DK31" s="16"/>
      <c r="DL31" s="16">
        <v>6</v>
      </c>
      <c r="DM31" s="16"/>
      <c r="DN31" s="16">
        <v>7</v>
      </c>
      <c r="DO31" s="16"/>
      <c r="DP31" s="16">
        <v>6</v>
      </c>
      <c r="DQ31" s="16"/>
      <c r="DR31" s="16">
        <v>6</v>
      </c>
      <c r="DS31" s="16"/>
      <c r="DT31" s="16">
        <v>6</v>
      </c>
      <c r="DU31" s="16"/>
      <c r="DV31" s="27">
        <f t="shared" si="19"/>
        <v>154</v>
      </c>
      <c r="DW31" s="22">
        <f t="shared" si="20"/>
        <v>5.923076923076923</v>
      </c>
      <c r="DX31" s="155" t="str">
        <f t="shared" si="8"/>
        <v>Trung bình</v>
      </c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27">
        <f t="shared" si="21"/>
        <v>0</v>
      </c>
      <c r="EN31" s="22">
        <f t="shared" si="22"/>
        <v>0</v>
      </c>
      <c r="EO31" s="22">
        <f t="shared" si="23"/>
        <v>2.9615384615384617</v>
      </c>
    </row>
    <row r="32" spans="1:145" s="133" customFormat="1" ht="17.25" customHeight="1">
      <c r="A32" s="36">
        <v>25</v>
      </c>
      <c r="B32" s="136" t="s">
        <v>109</v>
      </c>
      <c r="C32" s="137" t="s">
        <v>62</v>
      </c>
      <c r="D32" s="150" t="s">
        <v>192</v>
      </c>
      <c r="E32" s="138"/>
      <c r="F32" s="139"/>
      <c r="G32" s="139"/>
      <c r="H32" s="139"/>
      <c r="I32" s="139">
        <v>5</v>
      </c>
      <c r="J32" s="139"/>
      <c r="K32" s="139">
        <v>4</v>
      </c>
      <c r="L32" s="139">
        <v>4</v>
      </c>
      <c r="M32" s="139">
        <v>7</v>
      </c>
      <c r="N32" s="139"/>
      <c r="O32" s="139">
        <v>6</v>
      </c>
      <c r="P32" s="139"/>
      <c r="Q32" s="139">
        <v>7</v>
      </c>
      <c r="R32" s="139"/>
      <c r="S32" s="139">
        <v>5</v>
      </c>
      <c r="T32" s="139"/>
      <c r="U32" s="140">
        <f t="shared" si="0"/>
        <v>112</v>
      </c>
      <c r="V32" s="141">
        <f t="shared" si="1"/>
        <v>5.6</v>
      </c>
      <c r="W32" s="139">
        <v>5</v>
      </c>
      <c r="X32" s="139">
        <v>3</v>
      </c>
      <c r="Y32" s="139">
        <v>6</v>
      </c>
      <c r="Z32" s="139"/>
      <c r="AA32" s="139">
        <v>5</v>
      </c>
      <c r="AB32" s="139">
        <v>4</v>
      </c>
      <c r="AC32" s="139">
        <v>5</v>
      </c>
      <c r="AD32" s="139"/>
      <c r="AE32" s="139">
        <v>5</v>
      </c>
      <c r="AF32" s="139"/>
      <c r="AG32" s="139">
        <v>6</v>
      </c>
      <c r="AH32" s="139" t="s">
        <v>202</v>
      </c>
      <c r="AI32" s="139">
        <v>5</v>
      </c>
      <c r="AJ32" s="139"/>
      <c r="AK32" s="140">
        <f t="shared" si="9"/>
        <v>170</v>
      </c>
      <c r="AL32" s="141">
        <f t="shared" si="10"/>
        <v>5.3125</v>
      </c>
      <c r="AM32" s="141">
        <f t="shared" si="11"/>
        <v>5.423076923076923</v>
      </c>
      <c r="AN32" s="139">
        <v>5</v>
      </c>
      <c r="AO32" s="139"/>
      <c r="AP32" s="139">
        <v>5</v>
      </c>
      <c r="AQ32" s="139"/>
      <c r="AR32" s="139">
        <v>7</v>
      </c>
      <c r="AS32" s="139"/>
      <c r="AT32" s="139">
        <v>5</v>
      </c>
      <c r="AU32" s="139"/>
      <c r="AV32" s="139">
        <v>6</v>
      </c>
      <c r="AW32" s="139" t="s">
        <v>150</v>
      </c>
      <c r="AX32" s="139">
        <v>6</v>
      </c>
      <c r="AY32" s="139"/>
      <c r="AZ32" s="139">
        <v>6</v>
      </c>
      <c r="BA32" s="139"/>
      <c r="BB32" s="139">
        <v>7</v>
      </c>
      <c r="BC32" s="139"/>
      <c r="BD32" s="139">
        <v>6</v>
      </c>
      <c r="BE32" s="139"/>
      <c r="BF32" s="131">
        <f t="shared" si="2"/>
        <v>178</v>
      </c>
      <c r="BG32" s="134">
        <f t="shared" si="3"/>
        <v>5.933333333333334</v>
      </c>
      <c r="BH32" s="142">
        <v>5</v>
      </c>
      <c r="BI32" s="142"/>
      <c r="BJ32" s="142">
        <v>6</v>
      </c>
      <c r="BK32" s="142"/>
      <c r="BL32" s="142">
        <v>5</v>
      </c>
      <c r="BM32" s="142">
        <v>4</v>
      </c>
      <c r="BN32" s="142">
        <v>5</v>
      </c>
      <c r="BO32" s="142"/>
      <c r="BP32" s="142">
        <v>7</v>
      </c>
      <c r="BQ32" s="142"/>
      <c r="BR32" s="142">
        <v>8</v>
      </c>
      <c r="BS32" s="142"/>
      <c r="BT32" s="135">
        <f t="shared" si="4"/>
        <v>113</v>
      </c>
      <c r="BU32" s="132">
        <f t="shared" si="5"/>
        <v>5.65</v>
      </c>
      <c r="BV32" s="132">
        <f t="shared" si="6"/>
        <v>5.82</v>
      </c>
      <c r="BW32" s="139">
        <v>5</v>
      </c>
      <c r="BX32" s="139">
        <v>4</v>
      </c>
      <c r="BY32" s="139">
        <v>7</v>
      </c>
      <c r="BZ32" s="139"/>
      <c r="CA32" s="139">
        <v>6</v>
      </c>
      <c r="CB32" s="139"/>
      <c r="CC32" s="139">
        <v>6</v>
      </c>
      <c r="CD32" s="139"/>
      <c r="CE32" s="139">
        <v>5</v>
      </c>
      <c r="CF32" s="139"/>
      <c r="CG32" s="139">
        <v>7</v>
      </c>
      <c r="CH32" s="139">
        <v>4</v>
      </c>
      <c r="CI32" s="139">
        <v>9</v>
      </c>
      <c r="CJ32" s="139"/>
      <c r="CK32" s="139">
        <v>8</v>
      </c>
      <c r="CL32" s="139"/>
      <c r="CM32" s="27">
        <f t="shared" si="12"/>
        <v>175</v>
      </c>
      <c r="CN32" s="22">
        <f t="shared" si="13"/>
        <v>6.481481481481482</v>
      </c>
      <c r="CO32" s="155" t="str">
        <f t="shared" si="7"/>
        <v>TB Khá</v>
      </c>
      <c r="CP32" s="139">
        <v>6</v>
      </c>
      <c r="CQ32" s="139"/>
      <c r="CR32" s="139">
        <v>5</v>
      </c>
      <c r="CS32" s="139">
        <v>4</v>
      </c>
      <c r="CT32" s="139">
        <v>8</v>
      </c>
      <c r="CU32" s="139"/>
      <c r="CV32" s="139">
        <v>8</v>
      </c>
      <c r="CW32" s="139"/>
      <c r="CX32" s="139">
        <v>7</v>
      </c>
      <c r="CY32" s="139"/>
      <c r="CZ32" s="139">
        <v>7</v>
      </c>
      <c r="DA32" s="139">
        <v>4</v>
      </c>
      <c r="DB32" s="139">
        <v>5</v>
      </c>
      <c r="DC32" s="139"/>
      <c r="DD32" s="27">
        <f t="shared" si="14"/>
        <v>144</v>
      </c>
      <c r="DE32" s="22">
        <f t="shared" si="15"/>
        <v>6.545454545454546</v>
      </c>
      <c r="DF32" s="22">
        <f t="shared" si="16"/>
        <v>6.510204081632653</v>
      </c>
      <c r="DG32" s="50" t="str">
        <f t="shared" si="17"/>
        <v>TB Kh¸</v>
      </c>
      <c r="DH32" s="184">
        <f t="shared" si="24"/>
        <v>0</v>
      </c>
      <c r="DI32" s="179" t="str">
        <f t="shared" si="18"/>
        <v>Lªn líp</v>
      </c>
      <c r="DJ32" s="139">
        <v>6</v>
      </c>
      <c r="DK32" s="139"/>
      <c r="DL32" s="139">
        <v>7</v>
      </c>
      <c r="DM32" s="139"/>
      <c r="DN32" s="139">
        <v>6</v>
      </c>
      <c r="DO32" s="139"/>
      <c r="DP32" s="139">
        <v>4</v>
      </c>
      <c r="DQ32" s="139"/>
      <c r="DR32" s="139">
        <v>6</v>
      </c>
      <c r="DS32" s="139"/>
      <c r="DT32" s="139">
        <v>5</v>
      </c>
      <c r="DU32" s="139"/>
      <c r="DV32" s="27">
        <f t="shared" si="19"/>
        <v>148</v>
      </c>
      <c r="DW32" s="22">
        <f t="shared" si="20"/>
        <v>5.6923076923076925</v>
      </c>
      <c r="DX32" s="155" t="str">
        <f t="shared" si="8"/>
        <v>Trung bình</v>
      </c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27">
        <f t="shared" si="21"/>
        <v>0</v>
      </c>
      <c r="EN32" s="22">
        <f t="shared" si="22"/>
        <v>0</v>
      </c>
      <c r="EO32" s="141">
        <f t="shared" si="23"/>
        <v>2.8461538461538463</v>
      </c>
    </row>
    <row r="33" spans="1:145" ht="17.25" customHeight="1">
      <c r="A33" s="36">
        <v>26</v>
      </c>
      <c r="B33" s="37" t="s">
        <v>70</v>
      </c>
      <c r="C33" s="38" t="s">
        <v>62</v>
      </c>
      <c r="D33" s="146" t="s">
        <v>193</v>
      </c>
      <c r="E33" s="19"/>
      <c r="F33" s="16"/>
      <c r="G33" s="16"/>
      <c r="H33" s="16"/>
      <c r="I33" s="16">
        <v>5</v>
      </c>
      <c r="J33" s="16">
        <v>4</v>
      </c>
      <c r="K33" s="16">
        <v>8</v>
      </c>
      <c r="L33" s="16"/>
      <c r="M33" s="16">
        <v>8</v>
      </c>
      <c r="N33" s="16"/>
      <c r="O33" s="16">
        <v>7</v>
      </c>
      <c r="P33" s="16"/>
      <c r="Q33" s="16">
        <v>6</v>
      </c>
      <c r="R33" s="16"/>
      <c r="S33" s="16">
        <v>6</v>
      </c>
      <c r="T33" s="16"/>
      <c r="U33" s="27">
        <f t="shared" si="0"/>
        <v>132</v>
      </c>
      <c r="V33" s="22">
        <f t="shared" si="1"/>
        <v>6.6</v>
      </c>
      <c r="W33" s="16">
        <v>5</v>
      </c>
      <c r="X33" s="16" t="s">
        <v>150</v>
      </c>
      <c r="Y33" s="16">
        <v>5</v>
      </c>
      <c r="Z33" s="16"/>
      <c r="AA33" s="16">
        <v>6</v>
      </c>
      <c r="AB33" s="16">
        <v>3</v>
      </c>
      <c r="AC33" s="16">
        <v>6</v>
      </c>
      <c r="AD33" s="16"/>
      <c r="AE33" s="16">
        <v>7</v>
      </c>
      <c r="AF33" s="16"/>
      <c r="AG33" s="16">
        <v>5</v>
      </c>
      <c r="AH33" s="16"/>
      <c r="AI33" s="16">
        <v>6</v>
      </c>
      <c r="AJ33" s="16"/>
      <c r="AK33" s="27">
        <f t="shared" si="9"/>
        <v>182</v>
      </c>
      <c r="AL33" s="22">
        <f t="shared" si="10"/>
        <v>5.6875</v>
      </c>
      <c r="AM33" s="22">
        <f t="shared" si="11"/>
        <v>6.038461538461538</v>
      </c>
      <c r="AN33" s="16">
        <v>5</v>
      </c>
      <c r="AO33" s="16"/>
      <c r="AP33" s="16">
        <v>6</v>
      </c>
      <c r="AQ33" s="16"/>
      <c r="AR33" s="16">
        <v>7</v>
      </c>
      <c r="AS33" s="16"/>
      <c r="AT33" s="16">
        <v>5</v>
      </c>
      <c r="AU33" s="16"/>
      <c r="AV33" s="16">
        <v>6</v>
      </c>
      <c r="AW33" s="16">
        <v>3</v>
      </c>
      <c r="AX33" s="16">
        <v>6</v>
      </c>
      <c r="AY33" s="16"/>
      <c r="AZ33" s="16">
        <v>3</v>
      </c>
      <c r="BA33" s="16">
        <v>2</v>
      </c>
      <c r="BB33" s="16">
        <v>7</v>
      </c>
      <c r="BC33" s="16"/>
      <c r="BD33" s="16">
        <v>5</v>
      </c>
      <c r="BE33" s="16">
        <v>3</v>
      </c>
      <c r="BF33" s="26">
        <f t="shared" si="2"/>
        <v>170</v>
      </c>
      <c r="BG33" s="62">
        <f t="shared" si="3"/>
        <v>5.666666666666667</v>
      </c>
      <c r="BH33" s="90">
        <v>6</v>
      </c>
      <c r="BI33" s="90"/>
      <c r="BJ33" s="90">
        <v>6</v>
      </c>
      <c r="BK33" s="90"/>
      <c r="BL33" s="90">
        <v>5</v>
      </c>
      <c r="BM33" s="90"/>
      <c r="BN33" s="90">
        <v>7</v>
      </c>
      <c r="BO33" s="90"/>
      <c r="BP33" s="90">
        <v>8</v>
      </c>
      <c r="BQ33" s="90"/>
      <c r="BR33" s="90">
        <v>7</v>
      </c>
      <c r="BS33" s="90"/>
      <c r="BT33" s="89">
        <f t="shared" si="4"/>
        <v>127</v>
      </c>
      <c r="BU33" s="59">
        <f t="shared" si="5"/>
        <v>6.35</v>
      </c>
      <c r="BV33" s="132">
        <f t="shared" si="6"/>
        <v>5.94</v>
      </c>
      <c r="BW33" s="16">
        <v>5</v>
      </c>
      <c r="BX33" s="16"/>
      <c r="BY33" s="16">
        <v>6</v>
      </c>
      <c r="BZ33" s="16"/>
      <c r="CA33" s="16">
        <v>7</v>
      </c>
      <c r="CB33" s="16"/>
      <c r="CC33" s="16">
        <v>6</v>
      </c>
      <c r="CD33" s="16"/>
      <c r="CE33" s="16">
        <v>8</v>
      </c>
      <c r="CF33" s="16"/>
      <c r="CG33" s="16">
        <v>5</v>
      </c>
      <c r="CH33" s="16"/>
      <c r="CI33" s="16">
        <v>9</v>
      </c>
      <c r="CJ33" s="16"/>
      <c r="CK33" s="16">
        <v>6</v>
      </c>
      <c r="CL33" s="16"/>
      <c r="CM33" s="27">
        <f t="shared" si="12"/>
        <v>168</v>
      </c>
      <c r="CN33" s="22">
        <f t="shared" si="13"/>
        <v>6.222222222222222</v>
      </c>
      <c r="CO33" s="155" t="str">
        <f t="shared" si="7"/>
        <v>TB Khá</v>
      </c>
      <c r="CP33" s="16">
        <v>7</v>
      </c>
      <c r="CQ33" s="16"/>
      <c r="CR33" s="16">
        <v>7</v>
      </c>
      <c r="CS33" s="16"/>
      <c r="CT33" s="16">
        <v>8</v>
      </c>
      <c r="CU33" s="16"/>
      <c r="CV33" s="16">
        <v>8</v>
      </c>
      <c r="CW33" s="16"/>
      <c r="CX33" s="16">
        <v>7</v>
      </c>
      <c r="CY33" s="16"/>
      <c r="CZ33" s="16">
        <v>7</v>
      </c>
      <c r="DA33" s="16"/>
      <c r="DB33" s="16">
        <v>5</v>
      </c>
      <c r="DC33" s="16"/>
      <c r="DD33" s="27">
        <f t="shared" si="14"/>
        <v>153</v>
      </c>
      <c r="DE33" s="22">
        <f t="shared" si="15"/>
        <v>6.954545454545454</v>
      </c>
      <c r="DF33" s="22">
        <f t="shared" si="16"/>
        <v>6.551020408163265</v>
      </c>
      <c r="DG33" s="50" t="str">
        <f t="shared" si="17"/>
        <v>TB Kh¸</v>
      </c>
      <c r="DH33" s="184">
        <f t="shared" si="24"/>
        <v>0</v>
      </c>
      <c r="DI33" s="179" t="str">
        <f t="shared" si="18"/>
        <v>Lªn líp</v>
      </c>
      <c r="DJ33" s="16">
        <v>5</v>
      </c>
      <c r="DK33" s="16"/>
      <c r="DL33" s="16">
        <v>7</v>
      </c>
      <c r="DM33" s="16"/>
      <c r="DN33" s="16">
        <v>7</v>
      </c>
      <c r="DO33" s="16"/>
      <c r="DP33" s="16">
        <v>6</v>
      </c>
      <c r="DQ33" s="16"/>
      <c r="DR33" s="16">
        <v>6</v>
      </c>
      <c r="DS33" s="16"/>
      <c r="DT33" s="16">
        <v>4</v>
      </c>
      <c r="DU33" s="16"/>
      <c r="DV33" s="27">
        <f t="shared" si="19"/>
        <v>150</v>
      </c>
      <c r="DW33" s="22">
        <f t="shared" si="20"/>
        <v>5.769230769230769</v>
      </c>
      <c r="DX33" s="155" t="str">
        <f t="shared" si="8"/>
        <v>Trung bình</v>
      </c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27">
        <f t="shared" si="21"/>
        <v>0</v>
      </c>
      <c r="EN33" s="22">
        <f t="shared" si="22"/>
        <v>0</v>
      </c>
      <c r="EO33" s="22">
        <f t="shared" si="23"/>
        <v>2.8846153846153846</v>
      </c>
    </row>
    <row r="34" spans="1:145" ht="17.25" customHeight="1">
      <c r="A34" s="36">
        <v>27</v>
      </c>
      <c r="B34" s="37" t="s">
        <v>110</v>
      </c>
      <c r="C34" s="38" t="s">
        <v>71</v>
      </c>
      <c r="D34" s="146" t="s">
        <v>194</v>
      </c>
      <c r="E34" s="19"/>
      <c r="F34" s="16"/>
      <c r="G34" s="16"/>
      <c r="H34" s="16"/>
      <c r="I34" s="16">
        <v>5</v>
      </c>
      <c r="J34" s="16">
        <v>3</v>
      </c>
      <c r="K34" s="16">
        <v>7</v>
      </c>
      <c r="L34" s="16"/>
      <c r="M34" s="16">
        <v>7</v>
      </c>
      <c r="N34" s="16"/>
      <c r="O34" s="16">
        <v>5</v>
      </c>
      <c r="P34" s="16"/>
      <c r="Q34" s="16">
        <v>6</v>
      </c>
      <c r="R34" s="16"/>
      <c r="S34" s="16">
        <v>6</v>
      </c>
      <c r="T34" s="16"/>
      <c r="U34" s="27">
        <f t="shared" si="0"/>
        <v>120</v>
      </c>
      <c r="V34" s="22">
        <f t="shared" si="1"/>
        <v>6</v>
      </c>
      <c r="W34" s="16">
        <v>5</v>
      </c>
      <c r="X34" s="16"/>
      <c r="Y34" s="16">
        <v>5</v>
      </c>
      <c r="Z34" s="16">
        <v>3</v>
      </c>
      <c r="AA34" s="16">
        <v>5</v>
      </c>
      <c r="AB34" s="16"/>
      <c r="AC34" s="16">
        <v>5</v>
      </c>
      <c r="AD34" s="16"/>
      <c r="AE34" s="16">
        <v>5</v>
      </c>
      <c r="AF34" s="16"/>
      <c r="AG34" s="16">
        <v>5</v>
      </c>
      <c r="AH34" s="16"/>
      <c r="AI34" s="16">
        <v>5</v>
      </c>
      <c r="AJ34" s="16">
        <v>4</v>
      </c>
      <c r="AK34" s="27">
        <f t="shared" si="9"/>
        <v>160</v>
      </c>
      <c r="AL34" s="22">
        <f t="shared" si="10"/>
        <v>5</v>
      </c>
      <c r="AM34" s="22">
        <f t="shared" si="11"/>
        <v>5.384615384615385</v>
      </c>
      <c r="AN34" s="16">
        <v>5</v>
      </c>
      <c r="AO34" s="16"/>
      <c r="AP34" s="16">
        <v>5</v>
      </c>
      <c r="AQ34" s="16"/>
      <c r="AR34" s="16">
        <v>7</v>
      </c>
      <c r="AS34" s="16"/>
      <c r="AT34" s="16">
        <v>6</v>
      </c>
      <c r="AU34" s="16"/>
      <c r="AV34" s="16">
        <v>5</v>
      </c>
      <c r="AW34" s="16"/>
      <c r="AX34" s="16">
        <v>6</v>
      </c>
      <c r="AY34" s="16"/>
      <c r="AZ34" s="16">
        <v>6</v>
      </c>
      <c r="BA34" s="16"/>
      <c r="BB34" s="16">
        <v>6</v>
      </c>
      <c r="BC34" s="16"/>
      <c r="BD34" s="16">
        <v>5</v>
      </c>
      <c r="BE34" s="16">
        <v>3</v>
      </c>
      <c r="BF34" s="26">
        <f t="shared" si="2"/>
        <v>173</v>
      </c>
      <c r="BG34" s="62">
        <f t="shared" si="3"/>
        <v>5.766666666666667</v>
      </c>
      <c r="BH34" s="90">
        <v>5</v>
      </c>
      <c r="BI34" s="90"/>
      <c r="BJ34" s="90">
        <v>5</v>
      </c>
      <c r="BK34" s="90"/>
      <c r="BL34" s="90">
        <v>5</v>
      </c>
      <c r="BM34" s="90">
        <v>4</v>
      </c>
      <c r="BN34" s="90">
        <v>7</v>
      </c>
      <c r="BO34" s="90"/>
      <c r="BP34" s="90">
        <v>8</v>
      </c>
      <c r="BQ34" s="90"/>
      <c r="BR34" s="90">
        <v>6</v>
      </c>
      <c r="BS34" s="90"/>
      <c r="BT34" s="89">
        <f t="shared" si="4"/>
        <v>118</v>
      </c>
      <c r="BU34" s="59">
        <f t="shared" si="5"/>
        <v>5.9</v>
      </c>
      <c r="BV34" s="59">
        <f t="shared" si="6"/>
        <v>5.82</v>
      </c>
      <c r="BW34" s="16">
        <v>5</v>
      </c>
      <c r="BX34" s="16"/>
      <c r="BY34" s="16">
        <v>8</v>
      </c>
      <c r="BZ34" s="16"/>
      <c r="CA34" s="16">
        <v>5</v>
      </c>
      <c r="CB34" s="16"/>
      <c r="CC34" s="16">
        <v>6</v>
      </c>
      <c r="CD34" s="16"/>
      <c r="CE34" s="16">
        <v>6</v>
      </c>
      <c r="CF34" s="16"/>
      <c r="CG34" s="16">
        <v>5</v>
      </c>
      <c r="CH34" s="16"/>
      <c r="CI34" s="16">
        <v>9</v>
      </c>
      <c r="CJ34" s="16"/>
      <c r="CK34" s="16">
        <v>5</v>
      </c>
      <c r="CL34" s="16"/>
      <c r="CM34" s="27">
        <f t="shared" si="12"/>
        <v>158</v>
      </c>
      <c r="CN34" s="22">
        <f t="shared" si="13"/>
        <v>5.851851851851852</v>
      </c>
      <c r="CO34" s="155" t="str">
        <f t="shared" si="7"/>
        <v>Trung bình</v>
      </c>
      <c r="CP34" s="16">
        <v>7</v>
      </c>
      <c r="CQ34" s="16"/>
      <c r="CR34" s="16">
        <v>8</v>
      </c>
      <c r="CS34" s="16"/>
      <c r="CT34" s="16">
        <v>9</v>
      </c>
      <c r="CU34" s="16"/>
      <c r="CV34" s="16">
        <v>8</v>
      </c>
      <c r="CW34" s="16"/>
      <c r="CX34" s="16">
        <v>7</v>
      </c>
      <c r="CY34" s="16"/>
      <c r="CZ34" s="16">
        <v>7</v>
      </c>
      <c r="DA34" s="16"/>
      <c r="DB34" s="16">
        <v>7</v>
      </c>
      <c r="DC34" s="16"/>
      <c r="DD34" s="27">
        <f t="shared" si="14"/>
        <v>165</v>
      </c>
      <c r="DE34" s="22">
        <f t="shared" si="15"/>
        <v>7.5</v>
      </c>
      <c r="DF34" s="22">
        <f t="shared" si="16"/>
        <v>6.591836734693878</v>
      </c>
      <c r="DG34" s="50" t="str">
        <f t="shared" si="17"/>
        <v>TB Kh¸</v>
      </c>
      <c r="DH34" s="184">
        <f t="shared" si="24"/>
        <v>0</v>
      </c>
      <c r="DI34" s="179" t="str">
        <f t="shared" si="18"/>
        <v>Lªn líp</v>
      </c>
      <c r="DJ34" s="16">
        <v>8</v>
      </c>
      <c r="DK34" s="16"/>
      <c r="DL34" s="16">
        <v>8</v>
      </c>
      <c r="DM34" s="16"/>
      <c r="DN34" s="16">
        <v>8</v>
      </c>
      <c r="DO34" s="16"/>
      <c r="DP34" s="16">
        <v>8</v>
      </c>
      <c r="DQ34" s="16"/>
      <c r="DR34" s="16">
        <v>8</v>
      </c>
      <c r="DS34" s="16"/>
      <c r="DT34" s="16">
        <v>7</v>
      </c>
      <c r="DU34" s="16"/>
      <c r="DV34" s="27">
        <f t="shared" si="19"/>
        <v>203</v>
      </c>
      <c r="DW34" s="22">
        <f t="shared" si="20"/>
        <v>7.8076923076923075</v>
      </c>
      <c r="DX34" s="155" t="str">
        <f t="shared" si="8"/>
        <v>Khá</v>
      </c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27">
        <f t="shared" si="21"/>
        <v>0</v>
      </c>
      <c r="EN34" s="22">
        <f t="shared" si="22"/>
        <v>0</v>
      </c>
      <c r="EO34" s="22">
        <f t="shared" si="23"/>
        <v>3.9038461538461537</v>
      </c>
    </row>
    <row r="35" spans="1:145" ht="17.25" customHeight="1">
      <c r="A35" s="36">
        <v>28</v>
      </c>
      <c r="B35" s="37" t="s">
        <v>27</v>
      </c>
      <c r="C35" s="38" t="s">
        <v>111</v>
      </c>
      <c r="D35" s="146" t="s">
        <v>195</v>
      </c>
      <c r="E35" s="19"/>
      <c r="F35" s="16"/>
      <c r="G35" s="16"/>
      <c r="H35" s="16"/>
      <c r="I35" s="16">
        <v>7</v>
      </c>
      <c r="J35" s="16"/>
      <c r="K35" s="16">
        <v>9</v>
      </c>
      <c r="L35" s="16"/>
      <c r="M35" s="16">
        <v>8</v>
      </c>
      <c r="N35" s="16"/>
      <c r="O35" s="16">
        <v>7</v>
      </c>
      <c r="P35" s="16"/>
      <c r="Q35" s="16">
        <v>6</v>
      </c>
      <c r="R35" s="16"/>
      <c r="S35" s="16">
        <v>6</v>
      </c>
      <c r="T35" s="16"/>
      <c r="U35" s="27">
        <f t="shared" si="0"/>
        <v>141</v>
      </c>
      <c r="V35" s="22">
        <f t="shared" si="1"/>
        <v>7.05</v>
      </c>
      <c r="W35" s="16">
        <v>8</v>
      </c>
      <c r="X35" s="16"/>
      <c r="Y35" s="16">
        <v>5</v>
      </c>
      <c r="Z35" s="16"/>
      <c r="AA35" s="16">
        <v>5</v>
      </c>
      <c r="AB35" s="16"/>
      <c r="AC35" s="16">
        <v>7</v>
      </c>
      <c r="AD35" s="16"/>
      <c r="AE35" s="16">
        <v>6</v>
      </c>
      <c r="AF35" s="16"/>
      <c r="AG35" s="16">
        <v>5</v>
      </c>
      <c r="AH35" s="16"/>
      <c r="AI35" s="16">
        <v>6</v>
      </c>
      <c r="AJ35" s="16"/>
      <c r="AK35" s="27">
        <f t="shared" si="9"/>
        <v>189</v>
      </c>
      <c r="AL35" s="22">
        <f t="shared" si="10"/>
        <v>5.90625</v>
      </c>
      <c r="AM35" s="22">
        <f t="shared" si="11"/>
        <v>6.346153846153846</v>
      </c>
      <c r="AN35" s="16">
        <v>5</v>
      </c>
      <c r="AO35" s="16"/>
      <c r="AP35" s="16">
        <v>6</v>
      </c>
      <c r="AQ35" s="16"/>
      <c r="AR35" s="16">
        <v>7</v>
      </c>
      <c r="AS35" s="16"/>
      <c r="AT35" s="16">
        <v>7</v>
      </c>
      <c r="AU35" s="16"/>
      <c r="AV35" s="16">
        <v>7</v>
      </c>
      <c r="AW35" s="16"/>
      <c r="AX35" s="16">
        <v>7</v>
      </c>
      <c r="AY35" s="16"/>
      <c r="AZ35" s="16">
        <v>5</v>
      </c>
      <c r="BA35" s="16"/>
      <c r="BB35" s="16">
        <v>8</v>
      </c>
      <c r="BC35" s="16"/>
      <c r="BD35" s="16">
        <v>7</v>
      </c>
      <c r="BE35" s="16"/>
      <c r="BF35" s="26">
        <f t="shared" si="2"/>
        <v>196</v>
      </c>
      <c r="BG35" s="62">
        <f t="shared" si="3"/>
        <v>6.533333333333333</v>
      </c>
      <c r="BH35" s="90">
        <v>6</v>
      </c>
      <c r="BI35" s="90"/>
      <c r="BJ35" s="90">
        <v>6</v>
      </c>
      <c r="BK35" s="90"/>
      <c r="BL35" s="90">
        <v>8</v>
      </c>
      <c r="BM35" s="90"/>
      <c r="BN35" s="90">
        <v>8</v>
      </c>
      <c r="BO35" s="90"/>
      <c r="BP35" s="90">
        <v>9</v>
      </c>
      <c r="BQ35" s="90"/>
      <c r="BR35" s="90">
        <v>8</v>
      </c>
      <c r="BS35" s="90"/>
      <c r="BT35" s="89">
        <f t="shared" si="4"/>
        <v>147</v>
      </c>
      <c r="BU35" s="59">
        <f t="shared" si="5"/>
        <v>7.35</v>
      </c>
      <c r="BV35" s="132">
        <f t="shared" si="6"/>
        <v>6.86</v>
      </c>
      <c r="BW35" s="16">
        <v>8</v>
      </c>
      <c r="BX35" s="16"/>
      <c r="BY35" s="16">
        <v>9</v>
      </c>
      <c r="BZ35" s="16"/>
      <c r="CA35" s="16">
        <v>6</v>
      </c>
      <c r="CB35" s="16"/>
      <c r="CC35" s="16">
        <v>8</v>
      </c>
      <c r="CD35" s="16"/>
      <c r="CE35" s="16">
        <v>8</v>
      </c>
      <c r="CF35" s="16"/>
      <c r="CG35" s="16">
        <v>7</v>
      </c>
      <c r="CH35" s="16"/>
      <c r="CI35" s="16">
        <v>9</v>
      </c>
      <c r="CJ35" s="16"/>
      <c r="CK35" s="16">
        <v>6</v>
      </c>
      <c r="CL35" s="16"/>
      <c r="CM35" s="27">
        <f t="shared" si="12"/>
        <v>203</v>
      </c>
      <c r="CN35" s="22">
        <f t="shared" si="13"/>
        <v>7.518518518518518</v>
      </c>
      <c r="CO35" s="155" t="str">
        <f t="shared" si="7"/>
        <v>Khá</v>
      </c>
      <c r="CP35" s="16">
        <v>8</v>
      </c>
      <c r="CQ35" s="16"/>
      <c r="CR35" s="16">
        <v>7</v>
      </c>
      <c r="CS35" s="16"/>
      <c r="CT35" s="16">
        <v>8</v>
      </c>
      <c r="CU35" s="16"/>
      <c r="CV35" s="16">
        <v>8</v>
      </c>
      <c r="CW35" s="16"/>
      <c r="CX35" s="16">
        <v>7</v>
      </c>
      <c r="CY35" s="16"/>
      <c r="CZ35" s="16">
        <v>7</v>
      </c>
      <c r="DA35" s="16"/>
      <c r="DB35" s="16">
        <v>7</v>
      </c>
      <c r="DC35" s="16"/>
      <c r="DD35" s="27">
        <f t="shared" si="14"/>
        <v>162</v>
      </c>
      <c r="DE35" s="22">
        <f t="shared" si="15"/>
        <v>7.363636363636363</v>
      </c>
      <c r="DF35" s="22">
        <f t="shared" si="16"/>
        <v>7.448979591836735</v>
      </c>
      <c r="DG35" s="50" t="str">
        <f t="shared" si="17"/>
        <v>Kh¸</v>
      </c>
      <c r="DH35" s="184">
        <f t="shared" si="24"/>
        <v>0</v>
      </c>
      <c r="DI35" s="179" t="str">
        <f t="shared" si="18"/>
        <v>Lªn líp</v>
      </c>
      <c r="DJ35" s="16">
        <v>8</v>
      </c>
      <c r="DK35" s="16"/>
      <c r="DL35" s="16">
        <v>7</v>
      </c>
      <c r="DM35" s="16"/>
      <c r="DN35" s="16">
        <v>7</v>
      </c>
      <c r="DO35" s="16"/>
      <c r="DP35" s="16">
        <v>8</v>
      </c>
      <c r="DQ35" s="16"/>
      <c r="DR35" s="16">
        <v>8</v>
      </c>
      <c r="DS35" s="16"/>
      <c r="DT35" s="16">
        <v>9</v>
      </c>
      <c r="DU35" s="16"/>
      <c r="DV35" s="27">
        <f t="shared" si="19"/>
        <v>206</v>
      </c>
      <c r="DW35" s="22">
        <f t="shared" si="20"/>
        <v>7.923076923076923</v>
      </c>
      <c r="DX35" s="155" t="str">
        <f t="shared" si="8"/>
        <v>Khá</v>
      </c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27">
        <f t="shared" si="21"/>
        <v>0</v>
      </c>
      <c r="EN35" s="22">
        <f t="shared" si="22"/>
        <v>0</v>
      </c>
      <c r="EO35" s="22">
        <f t="shared" si="23"/>
        <v>3.9615384615384617</v>
      </c>
    </row>
    <row r="36" spans="1:145" ht="17.25" customHeight="1">
      <c r="A36" s="36">
        <v>29</v>
      </c>
      <c r="B36" s="37" t="s">
        <v>53</v>
      </c>
      <c r="C36" s="38" t="s">
        <v>82</v>
      </c>
      <c r="D36" s="146" t="s">
        <v>196</v>
      </c>
      <c r="E36" s="19"/>
      <c r="F36" s="16"/>
      <c r="G36" s="16"/>
      <c r="H36" s="16"/>
      <c r="I36" s="16">
        <v>9</v>
      </c>
      <c r="J36" s="16"/>
      <c r="K36" s="16">
        <v>9</v>
      </c>
      <c r="L36" s="16"/>
      <c r="M36" s="16">
        <v>8</v>
      </c>
      <c r="N36" s="16"/>
      <c r="O36" s="16">
        <v>7</v>
      </c>
      <c r="P36" s="16"/>
      <c r="Q36" s="16">
        <v>6</v>
      </c>
      <c r="R36" s="16"/>
      <c r="S36" s="16">
        <v>6</v>
      </c>
      <c r="T36" s="16"/>
      <c r="U36" s="27">
        <f t="shared" si="0"/>
        <v>147</v>
      </c>
      <c r="V36" s="22">
        <f t="shared" si="1"/>
        <v>7.35</v>
      </c>
      <c r="W36" s="16">
        <v>5</v>
      </c>
      <c r="X36" s="16">
        <v>3</v>
      </c>
      <c r="Y36" s="16">
        <v>5</v>
      </c>
      <c r="Z36" s="16"/>
      <c r="AA36" s="16">
        <v>7</v>
      </c>
      <c r="AB36" s="16">
        <v>4</v>
      </c>
      <c r="AC36" s="16">
        <v>5</v>
      </c>
      <c r="AD36" s="16"/>
      <c r="AE36" s="16">
        <v>5</v>
      </c>
      <c r="AF36" s="16"/>
      <c r="AG36" s="16">
        <v>5</v>
      </c>
      <c r="AH36" s="16"/>
      <c r="AI36" s="16">
        <v>5</v>
      </c>
      <c r="AJ36" s="16"/>
      <c r="AK36" s="27">
        <f t="shared" si="9"/>
        <v>172</v>
      </c>
      <c r="AL36" s="22">
        <f t="shared" si="10"/>
        <v>5.375</v>
      </c>
      <c r="AM36" s="22">
        <f t="shared" si="11"/>
        <v>6.134615384615385</v>
      </c>
      <c r="AN36" s="16">
        <v>6</v>
      </c>
      <c r="AO36" s="16"/>
      <c r="AP36" s="16">
        <v>6</v>
      </c>
      <c r="AQ36" s="16"/>
      <c r="AR36" s="16">
        <v>6</v>
      </c>
      <c r="AS36" s="16"/>
      <c r="AT36" s="16">
        <v>8</v>
      </c>
      <c r="AU36" s="16"/>
      <c r="AV36" s="16">
        <v>7</v>
      </c>
      <c r="AW36" s="16"/>
      <c r="AX36" s="16">
        <v>6</v>
      </c>
      <c r="AY36" s="16"/>
      <c r="AZ36" s="16">
        <v>6</v>
      </c>
      <c r="BA36" s="16"/>
      <c r="BB36" s="16">
        <v>8</v>
      </c>
      <c r="BC36" s="16"/>
      <c r="BD36" s="16">
        <v>6</v>
      </c>
      <c r="BE36" s="16"/>
      <c r="BF36" s="26">
        <f t="shared" si="2"/>
        <v>195</v>
      </c>
      <c r="BG36" s="62">
        <f t="shared" si="3"/>
        <v>6.5</v>
      </c>
      <c r="BH36" s="90">
        <v>7</v>
      </c>
      <c r="BI36" s="90"/>
      <c r="BJ36" s="90">
        <v>8</v>
      </c>
      <c r="BK36" s="90"/>
      <c r="BL36" s="90">
        <v>7</v>
      </c>
      <c r="BM36" s="90"/>
      <c r="BN36" s="90">
        <v>7</v>
      </c>
      <c r="BO36" s="90"/>
      <c r="BP36" s="90">
        <v>6</v>
      </c>
      <c r="BQ36" s="90"/>
      <c r="BR36" s="90">
        <v>9</v>
      </c>
      <c r="BS36" s="90"/>
      <c r="BT36" s="89">
        <f t="shared" si="4"/>
        <v>143</v>
      </c>
      <c r="BU36" s="59">
        <f t="shared" si="5"/>
        <v>7.15</v>
      </c>
      <c r="BV36" s="59">
        <f t="shared" si="6"/>
        <v>6.76</v>
      </c>
      <c r="BW36" s="16">
        <v>5</v>
      </c>
      <c r="BX36" s="16"/>
      <c r="BY36" s="16">
        <v>5</v>
      </c>
      <c r="BZ36" s="16"/>
      <c r="CA36" s="16">
        <v>8</v>
      </c>
      <c r="CB36" s="16"/>
      <c r="CC36" s="16">
        <v>6</v>
      </c>
      <c r="CD36" s="16"/>
      <c r="CE36" s="16">
        <v>7</v>
      </c>
      <c r="CF36" s="16"/>
      <c r="CG36" s="16">
        <v>7</v>
      </c>
      <c r="CH36" s="16"/>
      <c r="CI36" s="16">
        <v>9</v>
      </c>
      <c r="CJ36" s="16"/>
      <c r="CK36" s="16">
        <v>7</v>
      </c>
      <c r="CL36" s="16"/>
      <c r="CM36" s="27">
        <f t="shared" si="12"/>
        <v>177</v>
      </c>
      <c r="CN36" s="22">
        <f t="shared" si="13"/>
        <v>6.555555555555555</v>
      </c>
      <c r="CO36" s="155" t="str">
        <f t="shared" si="7"/>
        <v>TB Khá</v>
      </c>
      <c r="CP36" s="16">
        <v>8</v>
      </c>
      <c r="CQ36" s="16"/>
      <c r="CR36" s="16">
        <v>7</v>
      </c>
      <c r="CS36" s="16"/>
      <c r="CT36" s="16">
        <v>8</v>
      </c>
      <c r="CU36" s="16"/>
      <c r="CV36" s="16">
        <v>8</v>
      </c>
      <c r="CW36" s="16"/>
      <c r="CX36" s="16">
        <v>8</v>
      </c>
      <c r="CY36" s="16"/>
      <c r="CZ36" s="16">
        <v>8</v>
      </c>
      <c r="DA36" s="16"/>
      <c r="DB36" s="16">
        <v>7</v>
      </c>
      <c r="DC36" s="16"/>
      <c r="DD36" s="27">
        <f t="shared" si="14"/>
        <v>170</v>
      </c>
      <c r="DE36" s="22">
        <f t="shared" si="15"/>
        <v>7.7272727272727275</v>
      </c>
      <c r="DF36" s="22">
        <f t="shared" si="16"/>
        <v>7.081632653061225</v>
      </c>
      <c r="DG36" s="50" t="str">
        <f t="shared" si="17"/>
        <v>Kh¸</v>
      </c>
      <c r="DH36" s="184">
        <f t="shared" si="24"/>
        <v>0</v>
      </c>
      <c r="DI36" s="179" t="str">
        <f t="shared" si="18"/>
        <v>Lªn líp</v>
      </c>
      <c r="DJ36" s="16">
        <v>9</v>
      </c>
      <c r="DK36" s="16"/>
      <c r="DL36" s="16">
        <v>9</v>
      </c>
      <c r="DM36" s="16"/>
      <c r="DN36" s="16">
        <v>9</v>
      </c>
      <c r="DO36" s="16"/>
      <c r="DP36" s="16">
        <v>8</v>
      </c>
      <c r="DQ36" s="16"/>
      <c r="DR36" s="16">
        <v>8</v>
      </c>
      <c r="DS36" s="16"/>
      <c r="DT36" s="16">
        <v>7</v>
      </c>
      <c r="DU36" s="16"/>
      <c r="DV36" s="27">
        <f t="shared" si="19"/>
        <v>213</v>
      </c>
      <c r="DW36" s="22">
        <f t="shared" si="20"/>
        <v>8.192307692307692</v>
      </c>
      <c r="DX36" s="155" t="str">
        <f t="shared" si="8"/>
        <v>Giỏi</v>
      </c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27">
        <f t="shared" si="21"/>
        <v>0</v>
      </c>
      <c r="EN36" s="22">
        <f t="shared" si="22"/>
        <v>0</v>
      </c>
      <c r="EO36" s="22">
        <f t="shared" si="23"/>
        <v>4.096153846153846</v>
      </c>
    </row>
    <row r="37" spans="1:145" ht="17.25" customHeight="1">
      <c r="A37" s="36">
        <v>30</v>
      </c>
      <c r="B37" s="37" t="s">
        <v>74</v>
      </c>
      <c r="C37" s="38" t="s">
        <v>63</v>
      </c>
      <c r="D37" s="148">
        <v>33424</v>
      </c>
      <c r="E37" s="19"/>
      <c r="F37" s="16"/>
      <c r="G37" s="16"/>
      <c r="H37" s="16"/>
      <c r="I37" s="16">
        <v>5</v>
      </c>
      <c r="J37" s="16"/>
      <c r="K37" s="16">
        <v>8</v>
      </c>
      <c r="L37" s="16"/>
      <c r="M37" s="16">
        <v>8</v>
      </c>
      <c r="N37" s="16"/>
      <c r="O37" s="16">
        <v>7</v>
      </c>
      <c r="P37" s="16"/>
      <c r="Q37" s="16">
        <v>6</v>
      </c>
      <c r="R37" s="16"/>
      <c r="S37" s="16">
        <v>6</v>
      </c>
      <c r="T37" s="16"/>
      <c r="U37" s="27">
        <f t="shared" si="0"/>
        <v>132</v>
      </c>
      <c r="V37" s="22">
        <f t="shared" si="1"/>
        <v>6.6</v>
      </c>
      <c r="W37" s="16">
        <v>5</v>
      </c>
      <c r="X37" s="16"/>
      <c r="Y37" s="16">
        <v>5</v>
      </c>
      <c r="Z37" s="16"/>
      <c r="AA37" s="16">
        <v>7</v>
      </c>
      <c r="AB37" s="16"/>
      <c r="AC37" s="16">
        <v>7</v>
      </c>
      <c r="AD37" s="16"/>
      <c r="AE37" s="16">
        <v>8</v>
      </c>
      <c r="AF37" s="16"/>
      <c r="AG37" s="16">
        <v>5</v>
      </c>
      <c r="AH37" s="16"/>
      <c r="AI37" s="16">
        <v>5</v>
      </c>
      <c r="AJ37" s="16"/>
      <c r="AK37" s="27">
        <f t="shared" si="9"/>
        <v>193</v>
      </c>
      <c r="AL37" s="22">
        <f t="shared" si="10"/>
        <v>6.03125</v>
      </c>
      <c r="AM37" s="22">
        <f t="shared" si="11"/>
        <v>6.25</v>
      </c>
      <c r="AN37" s="16">
        <v>5</v>
      </c>
      <c r="AO37" s="16"/>
      <c r="AP37" s="16">
        <v>6</v>
      </c>
      <c r="AQ37" s="16"/>
      <c r="AR37" s="16">
        <v>6</v>
      </c>
      <c r="AS37" s="16"/>
      <c r="AT37" s="16">
        <v>7</v>
      </c>
      <c r="AU37" s="16"/>
      <c r="AV37" s="16">
        <v>6</v>
      </c>
      <c r="AW37" s="16"/>
      <c r="AX37" s="16">
        <v>7</v>
      </c>
      <c r="AY37" s="16"/>
      <c r="AZ37" s="16">
        <v>6</v>
      </c>
      <c r="BA37" s="16"/>
      <c r="BB37" s="16">
        <v>7</v>
      </c>
      <c r="BC37" s="16"/>
      <c r="BD37" s="16">
        <v>5</v>
      </c>
      <c r="BE37" s="16"/>
      <c r="BF37" s="26">
        <f t="shared" si="2"/>
        <v>184</v>
      </c>
      <c r="BG37" s="62">
        <f t="shared" si="3"/>
        <v>6.133333333333334</v>
      </c>
      <c r="BH37" s="90">
        <v>6</v>
      </c>
      <c r="BI37" s="90"/>
      <c r="BJ37" s="90">
        <v>8</v>
      </c>
      <c r="BK37" s="90"/>
      <c r="BL37" s="90">
        <v>6</v>
      </c>
      <c r="BM37" s="90"/>
      <c r="BN37" s="90">
        <v>7</v>
      </c>
      <c r="BO37" s="90"/>
      <c r="BP37" s="90">
        <v>9</v>
      </c>
      <c r="BQ37" s="90"/>
      <c r="BR37" s="90">
        <v>9</v>
      </c>
      <c r="BS37" s="90"/>
      <c r="BT37" s="89">
        <f t="shared" si="4"/>
        <v>144</v>
      </c>
      <c r="BU37" s="59">
        <f t="shared" si="5"/>
        <v>7.2</v>
      </c>
      <c r="BV37" s="59">
        <f t="shared" si="6"/>
        <v>6.56</v>
      </c>
      <c r="BW37" s="16">
        <v>7</v>
      </c>
      <c r="BX37" s="16"/>
      <c r="BY37" s="16">
        <v>5</v>
      </c>
      <c r="BZ37" s="16"/>
      <c r="CA37" s="16">
        <v>6</v>
      </c>
      <c r="CB37" s="16"/>
      <c r="CC37" s="16">
        <v>7</v>
      </c>
      <c r="CD37" s="16"/>
      <c r="CE37" s="16">
        <v>5</v>
      </c>
      <c r="CF37" s="16"/>
      <c r="CG37" s="16">
        <v>6</v>
      </c>
      <c r="CH37" s="16"/>
      <c r="CI37" s="16">
        <v>9</v>
      </c>
      <c r="CJ37" s="16"/>
      <c r="CK37" s="16">
        <v>7</v>
      </c>
      <c r="CL37" s="16"/>
      <c r="CM37" s="27">
        <f t="shared" si="12"/>
        <v>174</v>
      </c>
      <c r="CN37" s="22">
        <f t="shared" si="13"/>
        <v>6.444444444444445</v>
      </c>
      <c r="CO37" s="155" t="str">
        <f t="shared" si="7"/>
        <v>TB Khá</v>
      </c>
      <c r="CP37" s="16">
        <v>7</v>
      </c>
      <c r="CQ37" s="16"/>
      <c r="CR37" s="16">
        <v>8</v>
      </c>
      <c r="CS37" s="16"/>
      <c r="CT37" s="16">
        <v>8</v>
      </c>
      <c r="CU37" s="16"/>
      <c r="CV37" s="16">
        <v>8</v>
      </c>
      <c r="CW37" s="16"/>
      <c r="CX37" s="16">
        <v>8</v>
      </c>
      <c r="CY37" s="16"/>
      <c r="CZ37" s="16">
        <v>7</v>
      </c>
      <c r="DA37" s="16"/>
      <c r="DB37" s="16">
        <v>5</v>
      </c>
      <c r="DC37" s="16"/>
      <c r="DD37" s="27">
        <f t="shared" si="14"/>
        <v>161</v>
      </c>
      <c r="DE37" s="22">
        <f t="shared" si="15"/>
        <v>7.318181818181818</v>
      </c>
      <c r="DF37" s="22">
        <f>(DD37+CM37)/$DF$7</f>
        <v>6.836734693877551</v>
      </c>
      <c r="DG37" s="50" t="str">
        <f t="shared" si="17"/>
        <v>TB Kh¸</v>
      </c>
      <c r="DH37" s="184">
        <f t="shared" si="24"/>
        <v>0</v>
      </c>
      <c r="DI37" s="179" t="str">
        <f t="shared" si="18"/>
        <v>Lªn líp</v>
      </c>
      <c r="DJ37" s="16">
        <v>7</v>
      </c>
      <c r="DK37" s="16"/>
      <c r="DL37" s="16">
        <v>7</v>
      </c>
      <c r="DM37" s="16"/>
      <c r="DN37" s="16">
        <v>4</v>
      </c>
      <c r="DO37" s="16"/>
      <c r="DP37" s="16">
        <v>9</v>
      </c>
      <c r="DQ37" s="16"/>
      <c r="DR37" s="16">
        <v>7</v>
      </c>
      <c r="DS37" s="16"/>
      <c r="DT37" s="16">
        <v>8</v>
      </c>
      <c r="DU37" s="16"/>
      <c r="DV37" s="27">
        <f t="shared" si="19"/>
        <v>181</v>
      </c>
      <c r="DW37" s="22">
        <f t="shared" si="20"/>
        <v>6.961538461538462</v>
      </c>
      <c r="DX37" s="155" t="str">
        <f t="shared" si="8"/>
        <v>TB Khá</v>
      </c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27">
        <f t="shared" si="21"/>
        <v>0</v>
      </c>
      <c r="EN37" s="22">
        <f t="shared" si="22"/>
        <v>0</v>
      </c>
      <c r="EO37" s="22">
        <f t="shared" si="23"/>
        <v>3.480769230769231</v>
      </c>
    </row>
    <row r="38" spans="1:145" ht="17.25" customHeight="1">
      <c r="A38" s="36">
        <v>31</v>
      </c>
      <c r="B38" s="37" t="s">
        <v>112</v>
      </c>
      <c r="C38" s="38" t="s">
        <v>48</v>
      </c>
      <c r="D38" s="148">
        <v>33519</v>
      </c>
      <c r="E38" s="19"/>
      <c r="F38" s="16"/>
      <c r="G38" s="16"/>
      <c r="H38" s="16"/>
      <c r="I38" s="16">
        <v>5</v>
      </c>
      <c r="J38" s="16"/>
      <c r="K38" s="16">
        <v>8</v>
      </c>
      <c r="L38" s="16"/>
      <c r="M38" s="16">
        <v>6</v>
      </c>
      <c r="N38" s="16"/>
      <c r="O38" s="16">
        <v>7</v>
      </c>
      <c r="P38" s="16"/>
      <c r="Q38" s="16">
        <v>7</v>
      </c>
      <c r="R38" s="16"/>
      <c r="S38" s="16">
        <v>6</v>
      </c>
      <c r="T38" s="16"/>
      <c r="U38" s="27">
        <f t="shared" si="0"/>
        <v>129</v>
      </c>
      <c r="V38" s="22">
        <f t="shared" si="1"/>
        <v>6.45</v>
      </c>
      <c r="W38" s="16">
        <v>5</v>
      </c>
      <c r="X38" s="16"/>
      <c r="Y38" s="16">
        <v>5</v>
      </c>
      <c r="Z38" s="16">
        <v>4</v>
      </c>
      <c r="AA38" s="16">
        <v>6</v>
      </c>
      <c r="AB38" s="16">
        <v>4</v>
      </c>
      <c r="AC38" s="16">
        <v>5</v>
      </c>
      <c r="AD38" s="16"/>
      <c r="AE38" s="16">
        <v>6</v>
      </c>
      <c r="AF38" s="16"/>
      <c r="AG38" s="16">
        <v>5</v>
      </c>
      <c r="AH38" s="16">
        <v>3</v>
      </c>
      <c r="AI38" s="16">
        <v>6</v>
      </c>
      <c r="AJ38" s="16"/>
      <c r="AK38" s="27">
        <f t="shared" si="9"/>
        <v>174</v>
      </c>
      <c r="AL38" s="22">
        <f t="shared" si="10"/>
        <v>5.4375</v>
      </c>
      <c r="AM38" s="22">
        <f t="shared" si="11"/>
        <v>5.826923076923077</v>
      </c>
      <c r="AN38" s="16">
        <v>5</v>
      </c>
      <c r="AO38" s="16"/>
      <c r="AP38" s="16">
        <v>6</v>
      </c>
      <c r="AQ38" s="16"/>
      <c r="AR38" s="16">
        <v>6</v>
      </c>
      <c r="AS38" s="16"/>
      <c r="AT38" s="16">
        <v>5</v>
      </c>
      <c r="AU38" s="16"/>
      <c r="AV38" s="16">
        <v>6</v>
      </c>
      <c r="AW38" s="16">
        <v>3</v>
      </c>
      <c r="AX38" s="16">
        <v>6</v>
      </c>
      <c r="AY38" s="16"/>
      <c r="AZ38" s="16">
        <v>6</v>
      </c>
      <c r="BA38" s="16"/>
      <c r="BB38" s="16">
        <v>7</v>
      </c>
      <c r="BC38" s="16"/>
      <c r="BD38" s="16">
        <v>5</v>
      </c>
      <c r="BE38" s="16">
        <v>3</v>
      </c>
      <c r="BF38" s="26">
        <f t="shared" si="2"/>
        <v>174</v>
      </c>
      <c r="BG38" s="62">
        <f t="shared" si="3"/>
        <v>5.8</v>
      </c>
      <c r="BH38" s="90">
        <v>5</v>
      </c>
      <c r="BI38" s="90"/>
      <c r="BJ38" s="90">
        <v>5</v>
      </c>
      <c r="BK38" s="90">
        <v>3</v>
      </c>
      <c r="BL38" s="90">
        <v>5</v>
      </c>
      <c r="BM38" s="90"/>
      <c r="BN38" s="90">
        <v>5</v>
      </c>
      <c r="BO38" s="90"/>
      <c r="BP38" s="90">
        <v>7</v>
      </c>
      <c r="BQ38" s="90"/>
      <c r="BR38" s="90">
        <v>7</v>
      </c>
      <c r="BS38" s="90"/>
      <c r="BT38" s="89">
        <f t="shared" si="4"/>
        <v>108</v>
      </c>
      <c r="BU38" s="59">
        <f t="shared" si="5"/>
        <v>5.4</v>
      </c>
      <c r="BV38" s="59">
        <f t="shared" si="6"/>
        <v>5.64</v>
      </c>
      <c r="BW38" s="16">
        <v>7</v>
      </c>
      <c r="BX38" s="16"/>
      <c r="BY38" s="16">
        <v>5</v>
      </c>
      <c r="BZ38" s="16"/>
      <c r="CA38" s="16">
        <v>5</v>
      </c>
      <c r="CB38" s="16"/>
      <c r="CC38" s="16">
        <v>8</v>
      </c>
      <c r="CD38" s="16"/>
      <c r="CE38" s="16">
        <v>7</v>
      </c>
      <c r="CF38" s="16"/>
      <c r="CG38" s="16">
        <v>6</v>
      </c>
      <c r="CH38" s="16"/>
      <c r="CI38" s="16">
        <v>9</v>
      </c>
      <c r="CJ38" s="16"/>
      <c r="CK38" s="16">
        <v>7</v>
      </c>
      <c r="CL38" s="16"/>
      <c r="CM38" s="27">
        <f t="shared" si="12"/>
        <v>180</v>
      </c>
      <c r="CN38" s="22">
        <f t="shared" si="13"/>
        <v>6.666666666666667</v>
      </c>
      <c r="CO38" s="155" t="str">
        <f t="shared" si="7"/>
        <v>TB Khá</v>
      </c>
      <c r="CP38" s="16">
        <v>7</v>
      </c>
      <c r="CQ38" s="16"/>
      <c r="CR38" s="16">
        <v>6</v>
      </c>
      <c r="CS38" s="16"/>
      <c r="CT38" s="16">
        <v>9</v>
      </c>
      <c r="CU38" s="16"/>
      <c r="CV38" s="16">
        <v>8</v>
      </c>
      <c r="CW38" s="16"/>
      <c r="CX38" s="16">
        <v>7</v>
      </c>
      <c r="CY38" s="16"/>
      <c r="CZ38" s="16">
        <v>7</v>
      </c>
      <c r="DA38" s="16"/>
      <c r="DB38" s="16">
        <v>6</v>
      </c>
      <c r="DC38" s="16"/>
      <c r="DD38" s="27">
        <f t="shared" si="14"/>
        <v>156</v>
      </c>
      <c r="DE38" s="22">
        <f t="shared" si="15"/>
        <v>7.090909090909091</v>
      </c>
      <c r="DF38" s="22">
        <f t="shared" si="16"/>
        <v>6.857142857142857</v>
      </c>
      <c r="DG38" s="50" t="str">
        <f t="shared" si="17"/>
        <v>TB Kh¸</v>
      </c>
      <c r="DH38" s="184">
        <f t="shared" si="24"/>
        <v>0</v>
      </c>
      <c r="DI38" s="179" t="str">
        <f t="shared" si="18"/>
        <v>Lªn líp</v>
      </c>
      <c r="DJ38" s="16">
        <v>7</v>
      </c>
      <c r="DK38" s="16"/>
      <c r="DL38" s="16">
        <v>7</v>
      </c>
      <c r="DM38" s="16"/>
      <c r="DN38" s="16">
        <v>6</v>
      </c>
      <c r="DO38" s="16"/>
      <c r="DP38" s="16">
        <v>8</v>
      </c>
      <c r="DQ38" s="16"/>
      <c r="DR38" s="16">
        <v>7</v>
      </c>
      <c r="DS38" s="16"/>
      <c r="DT38" s="16">
        <v>5</v>
      </c>
      <c r="DU38" s="16"/>
      <c r="DV38" s="27">
        <f t="shared" si="19"/>
        <v>171</v>
      </c>
      <c r="DW38" s="22">
        <f t="shared" si="20"/>
        <v>6.576923076923077</v>
      </c>
      <c r="DX38" s="155" t="str">
        <f t="shared" si="8"/>
        <v>TB Khá</v>
      </c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27">
        <f t="shared" si="21"/>
        <v>0</v>
      </c>
      <c r="EN38" s="22">
        <f t="shared" si="22"/>
        <v>0</v>
      </c>
      <c r="EO38" s="22">
        <f t="shared" si="23"/>
        <v>3.2884615384615383</v>
      </c>
    </row>
    <row r="39" spans="1:145" ht="17.25" customHeight="1">
      <c r="A39" s="36">
        <v>32</v>
      </c>
      <c r="B39" s="37" t="s">
        <v>77</v>
      </c>
      <c r="C39" s="38" t="s">
        <v>83</v>
      </c>
      <c r="D39" s="146" t="s">
        <v>197</v>
      </c>
      <c r="E39" s="19"/>
      <c r="F39" s="16"/>
      <c r="G39" s="16"/>
      <c r="H39" s="16"/>
      <c r="I39" s="16">
        <v>5</v>
      </c>
      <c r="J39" s="16"/>
      <c r="K39" s="16">
        <v>6</v>
      </c>
      <c r="L39" s="16"/>
      <c r="M39" s="16">
        <v>9</v>
      </c>
      <c r="N39" s="16"/>
      <c r="O39" s="16">
        <v>7</v>
      </c>
      <c r="P39" s="16"/>
      <c r="Q39" s="16">
        <v>6</v>
      </c>
      <c r="R39" s="16"/>
      <c r="S39" s="16">
        <v>5</v>
      </c>
      <c r="T39" s="16"/>
      <c r="U39" s="27">
        <f t="shared" si="0"/>
        <v>124</v>
      </c>
      <c r="V39" s="22">
        <f t="shared" si="1"/>
        <v>6.2</v>
      </c>
      <c r="W39" s="16">
        <v>5</v>
      </c>
      <c r="X39" s="16">
        <v>3</v>
      </c>
      <c r="Y39" s="16">
        <v>5</v>
      </c>
      <c r="Z39" s="16"/>
      <c r="AA39" s="16">
        <v>6</v>
      </c>
      <c r="AB39" s="16">
        <v>3</v>
      </c>
      <c r="AC39" s="16">
        <v>5</v>
      </c>
      <c r="AD39" s="16"/>
      <c r="AE39" s="16">
        <v>5</v>
      </c>
      <c r="AF39" s="16"/>
      <c r="AG39" s="16">
        <v>5</v>
      </c>
      <c r="AH39" s="16">
        <v>3</v>
      </c>
      <c r="AI39" s="16">
        <v>5</v>
      </c>
      <c r="AJ39" s="16">
        <v>3</v>
      </c>
      <c r="AK39" s="27">
        <f t="shared" si="9"/>
        <v>166</v>
      </c>
      <c r="AL39" s="22">
        <f t="shared" si="10"/>
        <v>5.1875</v>
      </c>
      <c r="AM39" s="22">
        <f t="shared" si="11"/>
        <v>5.576923076923077</v>
      </c>
      <c r="AN39" s="16">
        <v>5</v>
      </c>
      <c r="AO39" s="16"/>
      <c r="AP39" s="16">
        <v>5</v>
      </c>
      <c r="AQ39" s="16">
        <v>4</v>
      </c>
      <c r="AR39" s="16">
        <v>7</v>
      </c>
      <c r="AS39" s="16" t="s">
        <v>150</v>
      </c>
      <c r="AT39" s="16">
        <v>5</v>
      </c>
      <c r="AU39" s="16" t="s">
        <v>150</v>
      </c>
      <c r="AV39" s="16">
        <v>7</v>
      </c>
      <c r="AW39" s="16" t="s">
        <v>150</v>
      </c>
      <c r="AX39" s="16">
        <v>5</v>
      </c>
      <c r="AY39" s="16"/>
      <c r="AZ39" s="16">
        <v>6</v>
      </c>
      <c r="BA39" s="16"/>
      <c r="BB39" s="16">
        <v>6</v>
      </c>
      <c r="BC39" s="16"/>
      <c r="BD39" s="16">
        <v>5</v>
      </c>
      <c r="BE39" s="16">
        <v>4</v>
      </c>
      <c r="BF39" s="26">
        <f t="shared" si="2"/>
        <v>172</v>
      </c>
      <c r="BG39" s="62">
        <f t="shared" si="3"/>
        <v>5.733333333333333</v>
      </c>
      <c r="BH39" s="90">
        <v>6</v>
      </c>
      <c r="BI39" s="90">
        <v>3</v>
      </c>
      <c r="BJ39" s="90">
        <v>6</v>
      </c>
      <c r="BK39" s="90"/>
      <c r="BL39" s="90">
        <v>6</v>
      </c>
      <c r="BM39" s="90"/>
      <c r="BN39" s="90">
        <v>5</v>
      </c>
      <c r="BO39" s="90">
        <v>3</v>
      </c>
      <c r="BP39" s="90">
        <v>5</v>
      </c>
      <c r="BQ39" s="90"/>
      <c r="BR39" s="90">
        <v>6</v>
      </c>
      <c r="BS39" s="90"/>
      <c r="BT39" s="89">
        <f t="shared" si="4"/>
        <v>113</v>
      </c>
      <c r="BU39" s="59">
        <f t="shared" si="5"/>
        <v>5.65</v>
      </c>
      <c r="BV39" s="59">
        <f t="shared" si="6"/>
        <v>5.7</v>
      </c>
      <c r="BW39" s="16">
        <v>6</v>
      </c>
      <c r="BX39" s="16">
        <v>4</v>
      </c>
      <c r="BY39" s="16">
        <v>6</v>
      </c>
      <c r="BZ39" s="16"/>
      <c r="CA39" s="16">
        <v>6</v>
      </c>
      <c r="CB39" s="16"/>
      <c r="CC39" s="16">
        <v>5</v>
      </c>
      <c r="CD39" s="16">
        <v>4</v>
      </c>
      <c r="CE39" s="16">
        <v>6</v>
      </c>
      <c r="CF39" s="16"/>
      <c r="CG39" s="16">
        <v>5</v>
      </c>
      <c r="CH39" s="16">
        <v>4</v>
      </c>
      <c r="CI39" s="16">
        <v>9</v>
      </c>
      <c r="CJ39" s="16"/>
      <c r="CK39" s="16">
        <v>6</v>
      </c>
      <c r="CL39" s="16"/>
      <c r="CM39" s="27">
        <f t="shared" si="12"/>
        <v>161</v>
      </c>
      <c r="CN39" s="22">
        <f t="shared" si="13"/>
        <v>5.962962962962963</v>
      </c>
      <c r="CO39" s="155" t="str">
        <f t="shared" si="7"/>
        <v>Trung bình</v>
      </c>
      <c r="CP39" s="16">
        <v>6</v>
      </c>
      <c r="CQ39" s="16">
        <v>4</v>
      </c>
      <c r="CR39" s="16">
        <v>5</v>
      </c>
      <c r="CS39" s="16">
        <v>4</v>
      </c>
      <c r="CT39" s="16">
        <v>8</v>
      </c>
      <c r="CU39" s="16"/>
      <c r="CV39" s="16">
        <v>8</v>
      </c>
      <c r="CW39" s="16"/>
      <c r="CX39" s="16">
        <v>5</v>
      </c>
      <c r="CY39" s="16"/>
      <c r="CZ39" s="16">
        <v>6</v>
      </c>
      <c r="DA39" s="16"/>
      <c r="DB39" s="16">
        <v>3</v>
      </c>
      <c r="DC39" s="16">
        <v>3</v>
      </c>
      <c r="DD39" s="27">
        <f t="shared" si="14"/>
        <v>125</v>
      </c>
      <c r="DE39" s="22">
        <f t="shared" si="15"/>
        <v>5.681818181818182</v>
      </c>
      <c r="DF39" s="22">
        <f t="shared" si="16"/>
        <v>5.836734693877551</v>
      </c>
      <c r="DG39" s="50" t="str">
        <f t="shared" si="17"/>
        <v>Trung b×nh</v>
      </c>
      <c r="DH39" s="184">
        <f>SUM((IF(BW39&gt;=5,0,$BW$7)),(IF(BY39&gt;=5,0,BY$7)),(IF(CA39&gt;=5,0,$CA$7)),(IF(CC39&gt;=5,0,$CC$7)),,(IF(CE39&gt;=5,0,$CE$7)),(IF(CG39&gt;=5,0,$CG$7)),(IF(CI39&gt;=5,0,$CI$7)),,(IF(CK39&gt;=5,0,$CK$7)),(IF(CP39&gt;=5,0,$CP$7)),(IF(CR39&gt;=5,0,$CR$7)),(IF(CT39&gt;=5,0,$CT$7)),(IF(CV39&gt;=5,0,$CV$7)),(IF(CX39&gt;=5,0,$CX$7)),(IF(CZ39&gt;=5,0,$CZ$7)),(IF(DB39&gt;=5,0,$DB$7)))</f>
        <v>3</v>
      </c>
      <c r="DI39" s="179" t="str">
        <f t="shared" si="18"/>
        <v>Lªn líp</v>
      </c>
      <c r="DJ39" s="16">
        <v>2</v>
      </c>
      <c r="DK39" s="16"/>
      <c r="DL39" s="16">
        <v>5</v>
      </c>
      <c r="DM39" s="16"/>
      <c r="DN39" s="16">
        <v>4</v>
      </c>
      <c r="DO39" s="16"/>
      <c r="DP39" s="16">
        <v>2</v>
      </c>
      <c r="DQ39" s="16"/>
      <c r="DR39" s="16">
        <v>5</v>
      </c>
      <c r="DS39" s="16"/>
      <c r="DT39" s="16">
        <v>6</v>
      </c>
      <c r="DU39" s="16"/>
      <c r="DV39" s="27">
        <f t="shared" si="19"/>
        <v>113</v>
      </c>
      <c r="DW39" s="22">
        <f t="shared" si="20"/>
        <v>4.346153846153846</v>
      </c>
      <c r="DX39" s="155" t="str">
        <f t="shared" si="8"/>
        <v>Yếu</v>
      </c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27">
        <f t="shared" si="21"/>
        <v>0</v>
      </c>
      <c r="EN39" s="22">
        <f t="shared" si="22"/>
        <v>0</v>
      </c>
      <c r="EO39" s="22">
        <f t="shared" si="23"/>
        <v>2.173076923076923</v>
      </c>
    </row>
    <row r="40" spans="1:145" ht="17.25" customHeight="1">
      <c r="A40" s="36">
        <v>33</v>
      </c>
      <c r="B40" s="37" t="s">
        <v>115</v>
      </c>
      <c r="C40" s="38" t="s">
        <v>83</v>
      </c>
      <c r="D40" s="148">
        <v>33399</v>
      </c>
      <c r="E40" s="19"/>
      <c r="F40" s="16"/>
      <c r="G40" s="16"/>
      <c r="H40" s="16"/>
      <c r="I40" s="16">
        <v>5</v>
      </c>
      <c r="J40" s="16"/>
      <c r="K40" s="16">
        <v>8</v>
      </c>
      <c r="L40" s="16"/>
      <c r="M40" s="16">
        <v>7</v>
      </c>
      <c r="N40" s="16"/>
      <c r="O40" s="16">
        <v>6</v>
      </c>
      <c r="P40" s="16"/>
      <c r="Q40" s="16">
        <v>7</v>
      </c>
      <c r="R40" s="16"/>
      <c r="S40" s="16">
        <v>6</v>
      </c>
      <c r="T40" s="16">
        <v>4</v>
      </c>
      <c r="U40" s="27">
        <f t="shared" si="0"/>
        <v>129</v>
      </c>
      <c r="V40" s="22">
        <f t="shared" si="1"/>
        <v>6.45</v>
      </c>
      <c r="W40" s="16">
        <v>8</v>
      </c>
      <c r="X40" s="16" t="s">
        <v>150</v>
      </c>
      <c r="Y40" s="16">
        <v>5</v>
      </c>
      <c r="Z40" s="16">
        <v>4</v>
      </c>
      <c r="AA40" s="16">
        <v>5</v>
      </c>
      <c r="AB40" s="16"/>
      <c r="AC40" s="16">
        <v>7</v>
      </c>
      <c r="AD40" s="16"/>
      <c r="AE40" s="16">
        <v>7</v>
      </c>
      <c r="AF40" s="16"/>
      <c r="AG40" s="16">
        <v>5</v>
      </c>
      <c r="AH40" s="16"/>
      <c r="AI40" s="16">
        <v>5</v>
      </c>
      <c r="AJ40" s="16">
        <v>4</v>
      </c>
      <c r="AK40" s="27">
        <f t="shared" si="9"/>
        <v>191</v>
      </c>
      <c r="AL40" s="22">
        <f t="shared" si="10"/>
        <v>5.96875</v>
      </c>
      <c r="AM40" s="22">
        <f t="shared" si="11"/>
        <v>6.153846153846154</v>
      </c>
      <c r="AN40" s="16">
        <v>5</v>
      </c>
      <c r="AO40" s="16"/>
      <c r="AP40" s="16">
        <v>5</v>
      </c>
      <c r="AQ40" s="16"/>
      <c r="AR40" s="16">
        <v>6</v>
      </c>
      <c r="AS40" s="16"/>
      <c r="AT40" s="16">
        <v>6</v>
      </c>
      <c r="AU40" s="16"/>
      <c r="AV40" s="16">
        <v>6</v>
      </c>
      <c r="AW40" s="16">
        <v>4</v>
      </c>
      <c r="AX40" s="16">
        <v>7</v>
      </c>
      <c r="AY40" s="16"/>
      <c r="AZ40" s="16">
        <v>5</v>
      </c>
      <c r="BA40" s="16">
        <v>4</v>
      </c>
      <c r="BB40" s="16">
        <v>6</v>
      </c>
      <c r="BC40" s="16"/>
      <c r="BD40" s="16">
        <v>5</v>
      </c>
      <c r="BE40" s="16"/>
      <c r="BF40" s="26">
        <f t="shared" si="2"/>
        <v>172</v>
      </c>
      <c r="BG40" s="62">
        <f t="shared" si="3"/>
        <v>5.733333333333333</v>
      </c>
      <c r="BH40" s="90">
        <v>6</v>
      </c>
      <c r="BI40" s="90">
        <v>4</v>
      </c>
      <c r="BJ40" s="90">
        <v>7</v>
      </c>
      <c r="BK40" s="90"/>
      <c r="BL40" s="90">
        <v>6</v>
      </c>
      <c r="BM40" s="90" t="s">
        <v>203</v>
      </c>
      <c r="BN40" s="90">
        <v>6</v>
      </c>
      <c r="BO40" s="90"/>
      <c r="BP40" s="90">
        <v>7</v>
      </c>
      <c r="BQ40" s="90"/>
      <c r="BR40" s="90">
        <v>7</v>
      </c>
      <c r="BS40" s="90"/>
      <c r="BT40" s="89">
        <f t="shared" si="4"/>
        <v>128</v>
      </c>
      <c r="BU40" s="59">
        <f t="shared" si="5"/>
        <v>6.4</v>
      </c>
      <c r="BV40" s="59">
        <f t="shared" si="6"/>
        <v>6</v>
      </c>
      <c r="BW40" s="16">
        <v>5</v>
      </c>
      <c r="BX40" s="16"/>
      <c r="BY40" s="16">
        <v>8</v>
      </c>
      <c r="BZ40" s="16"/>
      <c r="CA40" s="16">
        <v>7</v>
      </c>
      <c r="CB40" s="16"/>
      <c r="CC40" s="16">
        <v>7</v>
      </c>
      <c r="CD40" s="16"/>
      <c r="CE40" s="16">
        <v>7</v>
      </c>
      <c r="CF40" s="16"/>
      <c r="CG40" s="16">
        <v>6</v>
      </c>
      <c r="CH40" s="16"/>
      <c r="CI40" s="16">
        <v>9</v>
      </c>
      <c r="CJ40" s="16"/>
      <c r="CK40" s="16">
        <v>4</v>
      </c>
      <c r="CL40" s="16">
        <v>4</v>
      </c>
      <c r="CM40" s="27">
        <f t="shared" si="12"/>
        <v>170</v>
      </c>
      <c r="CN40" s="22">
        <f t="shared" si="13"/>
        <v>6.296296296296297</v>
      </c>
      <c r="CO40" s="155" t="str">
        <f t="shared" si="7"/>
        <v>TB Khá</v>
      </c>
      <c r="CP40" s="16">
        <v>5</v>
      </c>
      <c r="CQ40" s="16"/>
      <c r="CR40" s="16">
        <v>6</v>
      </c>
      <c r="CS40" s="16"/>
      <c r="CT40" s="16">
        <v>8</v>
      </c>
      <c r="CU40" s="16"/>
      <c r="CV40" s="16">
        <v>8</v>
      </c>
      <c r="CW40" s="16"/>
      <c r="CX40" s="16">
        <v>7</v>
      </c>
      <c r="CY40" s="16"/>
      <c r="CZ40" s="16">
        <v>7</v>
      </c>
      <c r="DA40" s="16"/>
      <c r="DB40" s="16">
        <v>5</v>
      </c>
      <c r="DC40" s="16"/>
      <c r="DD40" s="27">
        <f t="shared" si="14"/>
        <v>144</v>
      </c>
      <c r="DE40" s="22">
        <f t="shared" si="15"/>
        <v>6.545454545454546</v>
      </c>
      <c r="DF40" s="22">
        <f>(DD40+CM40)/$DF$7</f>
        <v>6.408163265306122</v>
      </c>
      <c r="DG40" s="50" t="str">
        <f t="shared" si="17"/>
        <v>TB Kh¸</v>
      </c>
      <c r="DH40" s="184">
        <f t="shared" si="24"/>
        <v>4</v>
      </c>
      <c r="DI40" s="179" t="str">
        <f t="shared" si="18"/>
        <v>Lªn líp</v>
      </c>
      <c r="DJ40" s="16">
        <v>5</v>
      </c>
      <c r="DK40" s="16"/>
      <c r="DL40" s="16">
        <v>5</v>
      </c>
      <c r="DM40" s="16"/>
      <c r="DN40" s="16">
        <v>8</v>
      </c>
      <c r="DO40" s="16"/>
      <c r="DP40" s="16">
        <v>6</v>
      </c>
      <c r="DQ40" s="16"/>
      <c r="DR40" s="16">
        <v>7</v>
      </c>
      <c r="DS40" s="16"/>
      <c r="DT40" s="16">
        <v>7</v>
      </c>
      <c r="DU40" s="16"/>
      <c r="DV40" s="27">
        <f t="shared" si="19"/>
        <v>171</v>
      </c>
      <c r="DW40" s="22">
        <f t="shared" si="20"/>
        <v>6.576923076923077</v>
      </c>
      <c r="DX40" s="155" t="str">
        <f t="shared" si="8"/>
        <v>TB Khá</v>
      </c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27">
        <f t="shared" si="21"/>
        <v>0</v>
      </c>
      <c r="EN40" s="22">
        <f t="shared" si="22"/>
        <v>0</v>
      </c>
      <c r="EO40" s="22">
        <f t="shared" si="23"/>
        <v>3.2884615384615383</v>
      </c>
    </row>
    <row r="41" spans="1:145" ht="17.25" customHeight="1">
      <c r="A41" s="36">
        <v>34</v>
      </c>
      <c r="B41" s="37" t="s">
        <v>116</v>
      </c>
      <c r="C41" s="38" t="s">
        <v>84</v>
      </c>
      <c r="D41" s="146" t="s">
        <v>198</v>
      </c>
      <c r="E41" s="19"/>
      <c r="F41" s="16"/>
      <c r="G41" s="16"/>
      <c r="H41" s="16"/>
      <c r="I41" s="16">
        <v>5</v>
      </c>
      <c r="J41" s="16">
        <v>4</v>
      </c>
      <c r="K41" s="16">
        <v>7</v>
      </c>
      <c r="L41" s="16"/>
      <c r="M41" s="16">
        <v>7</v>
      </c>
      <c r="N41" s="16"/>
      <c r="O41" s="16">
        <v>7</v>
      </c>
      <c r="P41" s="16"/>
      <c r="Q41" s="16">
        <v>7</v>
      </c>
      <c r="R41" s="16"/>
      <c r="S41" s="16">
        <v>7</v>
      </c>
      <c r="T41" s="16"/>
      <c r="U41" s="27">
        <f t="shared" si="0"/>
        <v>134</v>
      </c>
      <c r="V41" s="22">
        <f t="shared" si="1"/>
        <v>6.7</v>
      </c>
      <c r="W41" s="16">
        <v>5</v>
      </c>
      <c r="X41" s="16"/>
      <c r="Y41" s="16">
        <v>5</v>
      </c>
      <c r="Z41" s="16"/>
      <c r="AA41" s="16">
        <v>5</v>
      </c>
      <c r="AB41" s="16">
        <v>3</v>
      </c>
      <c r="AC41" s="16">
        <v>5</v>
      </c>
      <c r="AD41" s="16"/>
      <c r="AE41" s="16">
        <v>6</v>
      </c>
      <c r="AF41" s="16"/>
      <c r="AG41" s="16">
        <v>6</v>
      </c>
      <c r="AH41" s="16"/>
      <c r="AI41" s="16">
        <v>5</v>
      </c>
      <c r="AJ41" s="16"/>
      <c r="AK41" s="27">
        <f t="shared" si="9"/>
        <v>172</v>
      </c>
      <c r="AL41" s="22">
        <f t="shared" si="10"/>
        <v>5.375</v>
      </c>
      <c r="AM41" s="22">
        <f t="shared" si="11"/>
        <v>5.884615384615385</v>
      </c>
      <c r="AN41" s="16">
        <v>5</v>
      </c>
      <c r="AO41" s="16"/>
      <c r="AP41" s="16">
        <v>5</v>
      </c>
      <c r="AQ41" s="16"/>
      <c r="AR41" s="16">
        <v>7</v>
      </c>
      <c r="AS41" s="16"/>
      <c r="AT41" s="16">
        <v>7</v>
      </c>
      <c r="AU41" s="16"/>
      <c r="AV41" s="16">
        <v>6</v>
      </c>
      <c r="AW41" s="16"/>
      <c r="AX41" s="16">
        <v>6</v>
      </c>
      <c r="AY41" s="16"/>
      <c r="AZ41" s="16">
        <v>6</v>
      </c>
      <c r="BA41" s="16"/>
      <c r="BB41" s="16">
        <v>7</v>
      </c>
      <c r="BC41" s="16"/>
      <c r="BD41" s="16">
        <v>5</v>
      </c>
      <c r="BE41" s="16"/>
      <c r="BF41" s="26">
        <f t="shared" si="2"/>
        <v>182</v>
      </c>
      <c r="BG41" s="62">
        <f t="shared" si="3"/>
        <v>6.066666666666666</v>
      </c>
      <c r="BH41" s="90">
        <v>7</v>
      </c>
      <c r="BI41" s="90">
        <v>4</v>
      </c>
      <c r="BJ41" s="90">
        <v>7</v>
      </c>
      <c r="BK41" s="90"/>
      <c r="BL41" s="90">
        <v>6</v>
      </c>
      <c r="BM41" s="90"/>
      <c r="BN41" s="90">
        <v>6</v>
      </c>
      <c r="BO41" s="90"/>
      <c r="BP41" s="90">
        <v>8</v>
      </c>
      <c r="BQ41" s="90"/>
      <c r="BR41" s="90">
        <v>6</v>
      </c>
      <c r="BS41" s="90"/>
      <c r="BT41" s="89">
        <f t="shared" si="4"/>
        <v>134</v>
      </c>
      <c r="BU41" s="59">
        <f t="shared" si="5"/>
        <v>6.7</v>
      </c>
      <c r="BV41" s="59">
        <f t="shared" si="6"/>
        <v>6.32</v>
      </c>
      <c r="BW41" s="16">
        <v>5</v>
      </c>
      <c r="BX41" s="16"/>
      <c r="BY41" s="16">
        <v>7</v>
      </c>
      <c r="BZ41" s="16"/>
      <c r="CA41" s="16">
        <v>5</v>
      </c>
      <c r="CB41" s="16"/>
      <c r="CC41" s="16">
        <v>7</v>
      </c>
      <c r="CD41" s="16"/>
      <c r="CE41" s="16">
        <v>6</v>
      </c>
      <c r="CF41" s="16"/>
      <c r="CG41" s="16">
        <v>7</v>
      </c>
      <c r="CH41" s="16"/>
      <c r="CI41" s="16">
        <v>9</v>
      </c>
      <c r="CJ41" s="16"/>
      <c r="CK41" s="16">
        <v>6</v>
      </c>
      <c r="CL41" s="16"/>
      <c r="CM41" s="27">
        <f t="shared" si="12"/>
        <v>170</v>
      </c>
      <c r="CN41" s="22">
        <f t="shared" si="13"/>
        <v>6.296296296296297</v>
      </c>
      <c r="CO41" s="155" t="str">
        <f t="shared" si="7"/>
        <v>TB Khá</v>
      </c>
      <c r="CP41" s="16">
        <v>8</v>
      </c>
      <c r="CQ41" s="16"/>
      <c r="CR41" s="16">
        <v>7</v>
      </c>
      <c r="CS41" s="16"/>
      <c r="CT41" s="16">
        <v>7</v>
      </c>
      <c r="CU41" s="16"/>
      <c r="CV41" s="16">
        <v>8</v>
      </c>
      <c r="CW41" s="16"/>
      <c r="CX41" s="16">
        <v>7</v>
      </c>
      <c r="CY41" s="16"/>
      <c r="CZ41" s="16">
        <v>7</v>
      </c>
      <c r="DA41" s="16"/>
      <c r="DB41" s="16">
        <v>7</v>
      </c>
      <c r="DC41" s="16"/>
      <c r="DD41" s="27">
        <f t="shared" si="14"/>
        <v>159</v>
      </c>
      <c r="DE41" s="22">
        <f t="shared" si="15"/>
        <v>7.2272727272727275</v>
      </c>
      <c r="DF41" s="22">
        <f t="shared" si="16"/>
        <v>6.714285714285714</v>
      </c>
      <c r="DG41" s="50" t="str">
        <f t="shared" si="17"/>
        <v>TB Kh¸</v>
      </c>
      <c r="DH41" s="184">
        <f t="shared" si="24"/>
        <v>0</v>
      </c>
      <c r="DI41" s="179" t="str">
        <f t="shared" si="18"/>
        <v>Lªn líp</v>
      </c>
      <c r="DJ41" s="16">
        <v>8</v>
      </c>
      <c r="DK41" s="16"/>
      <c r="DL41" s="16">
        <v>7</v>
      </c>
      <c r="DM41" s="16"/>
      <c r="DN41" s="16">
        <v>8</v>
      </c>
      <c r="DO41" s="16"/>
      <c r="DP41" s="16">
        <v>8</v>
      </c>
      <c r="DQ41" s="16"/>
      <c r="DR41" s="16">
        <v>9</v>
      </c>
      <c r="DS41" s="16"/>
      <c r="DT41" s="16">
        <v>7</v>
      </c>
      <c r="DU41" s="16"/>
      <c r="DV41" s="27">
        <f t="shared" si="19"/>
        <v>208</v>
      </c>
      <c r="DW41" s="22">
        <f t="shared" si="20"/>
        <v>8</v>
      </c>
      <c r="DX41" s="155" t="str">
        <f t="shared" si="8"/>
        <v>Giỏi</v>
      </c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27">
        <f t="shared" si="21"/>
        <v>0</v>
      </c>
      <c r="EN41" s="22">
        <f t="shared" si="22"/>
        <v>0</v>
      </c>
      <c r="EO41" s="22">
        <f t="shared" si="23"/>
        <v>4</v>
      </c>
    </row>
    <row r="42" spans="1:145" ht="17.25" customHeight="1">
      <c r="A42" s="36">
        <v>35</v>
      </c>
      <c r="B42" s="37" t="s">
        <v>117</v>
      </c>
      <c r="C42" s="38" t="s">
        <v>118</v>
      </c>
      <c r="D42" s="146" t="s">
        <v>199</v>
      </c>
      <c r="E42" s="19"/>
      <c r="F42" s="16"/>
      <c r="G42" s="16"/>
      <c r="H42" s="16"/>
      <c r="I42" s="16">
        <v>6</v>
      </c>
      <c r="J42" s="16"/>
      <c r="K42" s="16">
        <v>9</v>
      </c>
      <c r="L42" s="16"/>
      <c r="M42" s="16">
        <v>8</v>
      </c>
      <c r="N42" s="16"/>
      <c r="O42" s="16">
        <v>7</v>
      </c>
      <c r="P42" s="16"/>
      <c r="Q42" s="16">
        <v>8</v>
      </c>
      <c r="R42" s="16"/>
      <c r="S42" s="16">
        <v>6</v>
      </c>
      <c r="T42" s="16"/>
      <c r="U42" s="27">
        <f t="shared" si="0"/>
        <v>144</v>
      </c>
      <c r="V42" s="22">
        <f t="shared" si="1"/>
        <v>7.2</v>
      </c>
      <c r="W42" s="16">
        <v>6</v>
      </c>
      <c r="X42" s="16"/>
      <c r="Y42" s="16">
        <v>5</v>
      </c>
      <c r="Z42" s="16"/>
      <c r="AA42" s="16">
        <v>7</v>
      </c>
      <c r="AB42" s="16"/>
      <c r="AC42" s="16">
        <v>6</v>
      </c>
      <c r="AD42" s="16"/>
      <c r="AE42" s="16">
        <v>7</v>
      </c>
      <c r="AF42" s="16"/>
      <c r="AG42" s="16">
        <v>7</v>
      </c>
      <c r="AH42" s="16"/>
      <c r="AI42" s="16">
        <v>5</v>
      </c>
      <c r="AJ42" s="16"/>
      <c r="AK42" s="27">
        <f t="shared" si="9"/>
        <v>204</v>
      </c>
      <c r="AL42" s="22">
        <f t="shared" si="10"/>
        <v>6.375</v>
      </c>
      <c r="AM42" s="22">
        <f t="shared" si="11"/>
        <v>6.6923076923076925</v>
      </c>
      <c r="AN42" s="16">
        <v>8</v>
      </c>
      <c r="AO42" s="16"/>
      <c r="AP42" s="16">
        <v>6</v>
      </c>
      <c r="AQ42" s="16"/>
      <c r="AR42" s="16">
        <v>8</v>
      </c>
      <c r="AS42" s="16"/>
      <c r="AT42" s="16">
        <v>6</v>
      </c>
      <c r="AU42" s="16"/>
      <c r="AV42" s="16">
        <v>6</v>
      </c>
      <c r="AW42" s="16"/>
      <c r="AX42" s="16">
        <v>6</v>
      </c>
      <c r="AY42" s="16"/>
      <c r="AZ42" s="16">
        <v>7</v>
      </c>
      <c r="BA42" s="16"/>
      <c r="BB42" s="16">
        <v>9</v>
      </c>
      <c r="BC42" s="16"/>
      <c r="BD42" s="16">
        <v>7</v>
      </c>
      <c r="BE42" s="16"/>
      <c r="BF42" s="26">
        <f t="shared" si="2"/>
        <v>212</v>
      </c>
      <c r="BG42" s="62">
        <f t="shared" si="3"/>
        <v>7.066666666666666</v>
      </c>
      <c r="BH42" s="90">
        <v>5</v>
      </c>
      <c r="BI42" s="90"/>
      <c r="BJ42" s="90">
        <v>7</v>
      </c>
      <c r="BK42" s="90"/>
      <c r="BL42" s="90">
        <v>6</v>
      </c>
      <c r="BM42" s="90"/>
      <c r="BN42" s="90">
        <v>8</v>
      </c>
      <c r="BO42" s="90"/>
      <c r="BP42" s="90">
        <v>8</v>
      </c>
      <c r="BQ42" s="90"/>
      <c r="BR42" s="90">
        <v>9</v>
      </c>
      <c r="BS42" s="90"/>
      <c r="BT42" s="89">
        <f t="shared" si="4"/>
        <v>137</v>
      </c>
      <c r="BU42" s="59">
        <f t="shared" si="5"/>
        <v>6.85</v>
      </c>
      <c r="BV42" s="132">
        <f t="shared" si="6"/>
        <v>6.98</v>
      </c>
      <c r="BW42" s="16">
        <v>7</v>
      </c>
      <c r="BX42" s="16"/>
      <c r="BY42" s="16">
        <v>10</v>
      </c>
      <c r="BZ42" s="16"/>
      <c r="CA42" s="16">
        <v>9</v>
      </c>
      <c r="CB42" s="16"/>
      <c r="CC42" s="16">
        <v>8</v>
      </c>
      <c r="CD42" s="16"/>
      <c r="CE42" s="16">
        <v>9</v>
      </c>
      <c r="CF42" s="16"/>
      <c r="CG42" s="16">
        <v>8</v>
      </c>
      <c r="CH42" s="16"/>
      <c r="CI42" s="16">
        <v>9</v>
      </c>
      <c r="CJ42" s="16"/>
      <c r="CK42" s="16">
        <v>8</v>
      </c>
      <c r="CL42" s="16"/>
      <c r="CM42" s="27">
        <f t="shared" si="12"/>
        <v>225</v>
      </c>
      <c r="CN42" s="22">
        <f t="shared" si="13"/>
        <v>8.333333333333334</v>
      </c>
      <c r="CO42" s="155" t="str">
        <f t="shared" si="7"/>
        <v>Giỏi</v>
      </c>
      <c r="CP42" s="16">
        <v>7</v>
      </c>
      <c r="CQ42" s="16"/>
      <c r="CR42" s="16">
        <v>8</v>
      </c>
      <c r="CS42" s="16"/>
      <c r="CT42" s="16">
        <v>9</v>
      </c>
      <c r="CU42" s="16"/>
      <c r="CV42" s="16">
        <v>9</v>
      </c>
      <c r="CW42" s="16"/>
      <c r="CX42" s="16">
        <v>8</v>
      </c>
      <c r="CY42" s="16"/>
      <c r="CZ42" s="16">
        <v>8</v>
      </c>
      <c r="DA42" s="16"/>
      <c r="DB42" s="16">
        <v>8</v>
      </c>
      <c r="DC42" s="16"/>
      <c r="DD42" s="27">
        <f t="shared" si="14"/>
        <v>178</v>
      </c>
      <c r="DE42" s="22">
        <f t="shared" si="15"/>
        <v>8.090909090909092</v>
      </c>
      <c r="DF42" s="197">
        <f t="shared" si="16"/>
        <v>8.224489795918368</v>
      </c>
      <c r="DG42" s="50" t="str">
        <f t="shared" si="17"/>
        <v>Giái</v>
      </c>
      <c r="DH42" s="184">
        <f t="shared" si="24"/>
        <v>0</v>
      </c>
      <c r="DI42" s="179" t="str">
        <f t="shared" si="18"/>
        <v>Lªn líp</v>
      </c>
      <c r="DJ42" s="16">
        <v>8</v>
      </c>
      <c r="DK42" s="16"/>
      <c r="DL42" s="16">
        <v>8</v>
      </c>
      <c r="DM42" s="16"/>
      <c r="DN42" s="16">
        <v>8</v>
      </c>
      <c r="DO42" s="16"/>
      <c r="DP42" s="16">
        <v>9</v>
      </c>
      <c r="DQ42" s="16"/>
      <c r="DR42" s="16">
        <v>9</v>
      </c>
      <c r="DS42" s="16"/>
      <c r="DT42" s="16">
        <v>9</v>
      </c>
      <c r="DU42" s="16"/>
      <c r="DV42" s="27">
        <f t="shared" si="19"/>
        <v>224</v>
      </c>
      <c r="DW42" s="22">
        <f t="shared" si="20"/>
        <v>8.615384615384615</v>
      </c>
      <c r="DX42" s="155" t="str">
        <f t="shared" si="8"/>
        <v>Giỏi</v>
      </c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27">
        <f t="shared" si="21"/>
        <v>0</v>
      </c>
      <c r="EN42" s="22">
        <f t="shared" si="22"/>
        <v>0</v>
      </c>
      <c r="EO42" s="22">
        <f t="shared" si="23"/>
        <v>4.3076923076923075</v>
      </c>
    </row>
    <row r="43" spans="1:145" ht="17.25" customHeight="1">
      <c r="A43" s="36">
        <v>36</v>
      </c>
      <c r="B43" s="37" t="s">
        <v>119</v>
      </c>
      <c r="C43" s="38" t="s">
        <v>18</v>
      </c>
      <c r="D43" s="146" t="s">
        <v>200</v>
      </c>
      <c r="E43" s="19"/>
      <c r="F43" s="16"/>
      <c r="G43" s="16"/>
      <c r="H43" s="16"/>
      <c r="I43" s="16">
        <v>7</v>
      </c>
      <c r="J43" s="16"/>
      <c r="K43" s="16">
        <v>8</v>
      </c>
      <c r="L43" s="16"/>
      <c r="M43" s="16">
        <v>6</v>
      </c>
      <c r="N43" s="16"/>
      <c r="O43" s="16">
        <v>7</v>
      </c>
      <c r="P43" s="16"/>
      <c r="Q43" s="16">
        <v>7</v>
      </c>
      <c r="R43" s="16"/>
      <c r="S43" s="16">
        <v>8</v>
      </c>
      <c r="T43" s="16"/>
      <c r="U43" s="27">
        <f t="shared" si="0"/>
        <v>145</v>
      </c>
      <c r="V43" s="22">
        <f t="shared" si="1"/>
        <v>7.25</v>
      </c>
      <c r="W43" s="16">
        <v>7</v>
      </c>
      <c r="X43" s="16"/>
      <c r="Y43" s="16">
        <v>5</v>
      </c>
      <c r="Z43" s="16"/>
      <c r="AA43" s="16">
        <v>5</v>
      </c>
      <c r="AB43" s="16"/>
      <c r="AC43" s="16">
        <v>7</v>
      </c>
      <c r="AD43" s="16"/>
      <c r="AE43" s="16">
        <v>6</v>
      </c>
      <c r="AF43" s="16"/>
      <c r="AG43" s="16">
        <v>6</v>
      </c>
      <c r="AH43" s="16"/>
      <c r="AI43" s="16">
        <v>6</v>
      </c>
      <c r="AJ43" s="16"/>
      <c r="AK43" s="27">
        <f t="shared" si="9"/>
        <v>191</v>
      </c>
      <c r="AL43" s="22">
        <f t="shared" si="10"/>
        <v>5.96875</v>
      </c>
      <c r="AM43" s="22">
        <f t="shared" si="11"/>
        <v>6.461538461538462</v>
      </c>
      <c r="AN43" s="16">
        <v>7</v>
      </c>
      <c r="AO43" s="16"/>
      <c r="AP43" s="16">
        <v>5</v>
      </c>
      <c r="AQ43" s="16"/>
      <c r="AR43" s="16">
        <v>5</v>
      </c>
      <c r="AS43" s="16"/>
      <c r="AT43" s="16">
        <v>5</v>
      </c>
      <c r="AU43" s="16"/>
      <c r="AV43" s="16">
        <v>6</v>
      </c>
      <c r="AW43" s="16">
        <v>4</v>
      </c>
      <c r="AX43" s="16">
        <v>7</v>
      </c>
      <c r="AY43" s="16"/>
      <c r="AZ43" s="16">
        <v>7</v>
      </c>
      <c r="BA43" s="16"/>
      <c r="BB43" s="16">
        <v>9</v>
      </c>
      <c r="BC43" s="16"/>
      <c r="BD43" s="16">
        <v>5</v>
      </c>
      <c r="BE43" s="16"/>
      <c r="BF43" s="26">
        <f t="shared" si="2"/>
        <v>187</v>
      </c>
      <c r="BG43" s="62">
        <f t="shared" si="3"/>
        <v>6.233333333333333</v>
      </c>
      <c r="BH43" s="90">
        <v>5</v>
      </c>
      <c r="BI43" s="90"/>
      <c r="BJ43" s="90">
        <v>8</v>
      </c>
      <c r="BK43" s="90"/>
      <c r="BL43" s="90">
        <v>6</v>
      </c>
      <c r="BM43" s="90"/>
      <c r="BN43" s="90">
        <v>8</v>
      </c>
      <c r="BO43" s="90"/>
      <c r="BP43" s="90">
        <v>8</v>
      </c>
      <c r="BQ43" s="90"/>
      <c r="BR43" s="90">
        <v>9</v>
      </c>
      <c r="BS43" s="90"/>
      <c r="BT43" s="89">
        <f t="shared" si="4"/>
        <v>141</v>
      </c>
      <c r="BU43" s="59">
        <f t="shared" si="5"/>
        <v>7.05</v>
      </c>
      <c r="BV43" s="59">
        <f t="shared" si="6"/>
        <v>6.56</v>
      </c>
      <c r="BW43" s="16">
        <v>8</v>
      </c>
      <c r="BX43" s="16"/>
      <c r="BY43" s="16">
        <v>8</v>
      </c>
      <c r="BZ43" s="16"/>
      <c r="CA43" s="16">
        <v>7</v>
      </c>
      <c r="CB43" s="16"/>
      <c r="CC43" s="16">
        <v>7</v>
      </c>
      <c r="CD43" s="16"/>
      <c r="CE43" s="16">
        <v>7</v>
      </c>
      <c r="CF43" s="16"/>
      <c r="CG43" s="16">
        <v>8</v>
      </c>
      <c r="CH43" s="16"/>
      <c r="CI43" s="16">
        <v>9</v>
      </c>
      <c r="CJ43" s="16"/>
      <c r="CK43" s="16">
        <v>7</v>
      </c>
      <c r="CL43" s="16"/>
      <c r="CM43" s="27">
        <f t="shared" si="12"/>
        <v>205</v>
      </c>
      <c r="CN43" s="22">
        <f t="shared" si="13"/>
        <v>7.592592592592593</v>
      </c>
      <c r="CO43" s="155" t="str">
        <f t="shared" si="7"/>
        <v>Khá</v>
      </c>
      <c r="CP43" s="16">
        <v>8</v>
      </c>
      <c r="CQ43" s="16"/>
      <c r="CR43" s="16">
        <v>9</v>
      </c>
      <c r="CS43" s="16"/>
      <c r="CT43" s="16">
        <v>9</v>
      </c>
      <c r="CU43" s="16"/>
      <c r="CV43" s="16">
        <v>8</v>
      </c>
      <c r="CW43" s="16"/>
      <c r="CX43" s="16">
        <v>8</v>
      </c>
      <c r="CY43" s="16"/>
      <c r="CZ43" s="16">
        <v>8</v>
      </c>
      <c r="DA43" s="16"/>
      <c r="DB43" s="16">
        <v>7</v>
      </c>
      <c r="DC43" s="16"/>
      <c r="DD43" s="27">
        <f t="shared" si="14"/>
        <v>179</v>
      </c>
      <c r="DE43" s="22">
        <f t="shared" si="15"/>
        <v>8.136363636363637</v>
      </c>
      <c r="DF43" s="22">
        <f t="shared" si="16"/>
        <v>7.836734693877551</v>
      </c>
      <c r="DG43" s="50" t="str">
        <f t="shared" si="17"/>
        <v>Kh¸</v>
      </c>
      <c r="DH43" s="184">
        <f t="shared" si="24"/>
        <v>0</v>
      </c>
      <c r="DI43" s="179" t="str">
        <f t="shared" si="18"/>
        <v>Lªn líp</v>
      </c>
      <c r="DJ43" s="16">
        <v>9</v>
      </c>
      <c r="DK43" s="16"/>
      <c r="DL43" s="16">
        <v>8</v>
      </c>
      <c r="DM43" s="16"/>
      <c r="DN43" s="16">
        <v>8</v>
      </c>
      <c r="DO43" s="16"/>
      <c r="DP43" s="16">
        <v>7</v>
      </c>
      <c r="DQ43" s="16"/>
      <c r="DR43" s="16">
        <v>8</v>
      </c>
      <c r="DS43" s="16"/>
      <c r="DT43" s="16">
        <v>9</v>
      </c>
      <c r="DU43" s="16"/>
      <c r="DV43" s="27">
        <f t="shared" si="19"/>
        <v>213</v>
      </c>
      <c r="DW43" s="22">
        <f t="shared" si="20"/>
        <v>8.192307692307692</v>
      </c>
      <c r="DX43" s="155" t="str">
        <f t="shared" si="8"/>
        <v>Giỏi</v>
      </c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27">
        <f t="shared" si="21"/>
        <v>0</v>
      </c>
      <c r="EN43" s="22">
        <f t="shared" si="22"/>
        <v>0</v>
      </c>
      <c r="EO43" s="22">
        <f t="shared" si="23"/>
        <v>4.096153846153846</v>
      </c>
    </row>
    <row r="44" spans="1:145" ht="17.25" customHeight="1">
      <c r="A44" s="36">
        <v>37</v>
      </c>
      <c r="B44" s="37" t="s">
        <v>120</v>
      </c>
      <c r="C44" s="38" t="s">
        <v>18</v>
      </c>
      <c r="D44" s="148">
        <v>33309</v>
      </c>
      <c r="E44" s="19"/>
      <c r="F44" s="16"/>
      <c r="G44" s="16"/>
      <c r="H44" s="16"/>
      <c r="I44" s="16">
        <v>6</v>
      </c>
      <c r="J44" s="16"/>
      <c r="K44" s="16">
        <v>8</v>
      </c>
      <c r="L44" s="16"/>
      <c r="M44" s="16">
        <v>7</v>
      </c>
      <c r="N44" s="16"/>
      <c r="O44" s="16">
        <v>7</v>
      </c>
      <c r="P44" s="16"/>
      <c r="Q44" s="16">
        <v>7</v>
      </c>
      <c r="R44" s="16"/>
      <c r="S44" s="16">
        <v>5</v>
      </c>
      <c r="T44" s="16"/>
      <c r="U44" s="27">
        <f t="shared" si="0"/>
        <v>130</v>
      </c>
      <c r="V44" s="22">
        <f t="shared" si="1"/>
        <v>6.5</v>
      </c>
      <c r="W44" s="16">
        <v>5</v>
      </c>
      <c r="X44" s="16"/>
      <c r="Y44" s="16">
        <v>5</v>
      </c>
      <c r="Z44" s="16"/>
      <c r="AA44" s="16">
        <v>6</v>
      </c>
      <c r="AB44" s="16">
        <v>4</v>
      </c>
      <c r="AC44" s="16">
        <v>7</v>
      </c>
      <c r="AD44" s="16"/>
      <c r="AE44" s="16">
        <v>6</v>
      </c>
      <c r="AF44" s="16"/>
      <c r="AG44" s="16">
        <v>6</v>
      </c>
      <c r="AH44" s="16">
        <v>4</v>
      </c>
      <c r="AI44" s="16">
        <v>5</v>
      </c>
      <c r="AJ44" s="16"/>
      <c r="AK44" s="27">
        <f t="shared" si="9"/>
        <v>184</v>
      </c>
      <c r="AL44" s="22">
        <f t="shared" si="10"/>
        <v>5.75</v>
      </c>
      <c r="AM44" s="22">
        <f t="shared" si="11"/>
        <v>6.038461538461538</v>
      </c>
      <c r="AN44" s="16">
        <v>5</v>
      </c>
      <c r="AO44" s="16"/>
      <c r="AP44" s="16">
        <v>6</v>
      </c>
      <c r="AQ44" s="16"/>
      <c r="AR44" s="16">
        <v>5</v>
      </c>
      <c r="AS44" s="16"/>
      <c r="AT44" s="16">
        <v>5</v>
      </c>
      <c r="AU44" s="16"/>
      <c r="AV44" s="16">
        <v>8</v>
      </c>
      <c r="AW44" s="16"/>
      <c r="AX44" s="16">
        <v>7</v>
      </c>
      <c r="AY44" s="16"/>
      <c r="AZ44" s="16">
        <v>6</v>
      </c>
      <c r="BA44" s="16"/>
      <c r="BB44" s="16">
        <v>8</v>
      </c>
      <c r="BC44" s="16"/>
      <c r="BD44" s="16">
        <v>8</v>
      </c>
      <c r="BE44" s="16"/>
      <c r="BF44" s="26">
        <f t="shared" si="2"/>
        <v>188</v>
      </c>
      <c r="BG44" s="62">
        <f t="shared" si="3"/>
        <v>6.266666666666667</v>
      </c>
      <c r="BH44" s="90">
        <v>8</v>
      </c>
      <c r="BI44" s="90"/>
      <c r="BJ44" s="90">
        <v>8</v>
      </c>
      <c r="BK44" s="90"/>
      <c r="BL44" s="90">
        <v>7</v>
      </c>
      <c r="BM44" s="90"/>
      <c r="BN44" s="90">
        <v>7</v>
      </c>
      <c r="BO44" s="90"/>
      <c r="BP44" s="90">
        <v>9</v>
      </c>
      <c r="BQ44" s="90"/>
      <c r="BR44" s="90">
        <v>8</v>
      </c>
      <c r="BS44" s="90"/>
      <c r="BT44" s="89">
        <f t="shared" si="4"/>
        <v>155</v>
      </c>
      <c r="BU44" s="59">
        <f t="shared" si="5"/>
        <v>7.75</v>
      </c>
      <c r="BV44" s="59">
        <f t="shared" si="6"/>
        <v>6.86</v>
      </c>
      <c r="BW44" s="16">
        <v>7</v>
      </c>
      <c r="BX44" s="16"/>
      <c r="BY44" s="16">
        <v>7</v>
      </c>
      <c r="BZ44" s="16"/>
      <c r="CA44" s="16">
        <v>8</v>
      </c>
      <c r="CB44" s="16"/>
      <c r="CC44" s="16">
        <v>8</v>
      </c>
      <c r="CD44" s="16"/>
      <c r="CE44" s="16">
        <v>8</v>
      </c>
      <c r="CF44" s="16"/>
      <c r="CG44" s="16">
        <v>8</v>
      </c>
      <c r="CH44" s="16"/>
      <c r="CI44" s="16">
        <v>9</v>
      </c>
      <c r="CJ44" s="16"/>
      <c r="CK44" s="16">
        <v>7</v>
      </c>
      <c r="CL44" s="16"/>
      <c r="CM44" s="27">
        <f t="shared" si="12"/>
        <v>206</v>
      </c>
      <c r="CN44" s="22">
        <f t="shared" si="13"/>
        <v>7.62962962962963</v>
      </c>
      <c r="CO44" s="155" t="str">
        <f t="shared" si="7"/>
        <v>Khá</v>
      </c>
      <c r="CP44" s="16">
        <v>8</v>
      </c>
      <c r="CQ44" s="16"/>
      <c r="CR44" s="16">
        <v>8</v>
      </c>
      <c r="CS44" s="16"/>
      <c r="CT44" s="16">
        <v>9</v>
      </c>
      <c r="CU44" s="16"/>
      <c r="CV44" s="16">
        <v>8</v>
      </c>
      <c r="CW44" s="16"/>
      <c r="CX44" s="16">
        <v>8</v>
      </c>
      <c r="CY44" s="16"/>
      <c r="CZ44" s="16">
        <v>8</v>
      </c>
      <c r="DA44" s="16"/>
      <c r="DB44" s="16">
        <v>6</v>
      </c>
      <c r="DC44" s="16"/>
      <c r="DD44" s="27">
        <f t="shared" si="14"/>
        <v>173</v>
      </c>
      <c r="DE44" s="22">
        <f t="shared" si="15"/>
        <v>7.863636363636363</v>
      </c>
      <c r="DF44" s="22">
        <f t="shared" si="16"/>
        <v>7.73469387755102</v>
      </c>
      <c r="DG44" s="180" t="str">
        <f t="shared" si="17"/>
        <v>Kh¸</v>
      </c>
      <c r="DH44" s="184">
        <f t="shared" si="24"/>
        <v>0</v>
      </c>
      <c r="DI44" s="179" t="str">
        <f t="shared" si="18"/>
        <v>Lªn líp</v>
      </c>
      <c r="DJ44" s="16">
        <v>9</v>
      </c>
      <c r="DK44" s="16"/>
      <c r="DL44" s="16">
        <v>8</v>
      </c>
      <c r="DM44" s="16"/>
      <c r="DN44" s="16">
        <v>9</v>
      </c>
      <c r="DO44" s="16"/>
      <c r="DP44" s="16">
        <v>9</v>
      </c>
      <c r="DQ44" s="16"/>
      <c r="DR44" s="16">
        <v>8</v>
      </c>
      <c r="DS44" s="16"/>
      <c r="DT44" s="16">
        <v>7</v>
      </c>
      <c r="DU44" s="16"/>
      <c r="DV44" s="27">
        <f t="shared" si="19"/>
        <v>213</v>
      </c>
      <c r="DW44" s="22">
        <f t="shared" si="20"/>
        <v>8.192307692307692</v>
      </c>
      <c r="DX44" s="155" t="str">
        <f t="shared" si="8"/>
        <v>Giỏi</v>
      </c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27">
        <f t="shared" si="21"/>
        <v>0</v>
      </c>
      <c r="EN44" s="22">
        <f t="shared" si="22"/>
        <v>0</v>
      </c>
      <c r="EO44" s="22">
        <f t="shared" si="23"/>
        <v>4.096153846153846</v>
      </c>
    </row>
    <row r="45" spans="1:145" ht="17.25" customHeight="1">
      <c r="A45" s="36">
        <v>38</v>
      </c>
      <c r="B45" s="37" t="s">
        <v>49</v>
      </c>
      <c r="C45" s="38" t="s">
        <v>67</v>
      </c>
      <c r="D45" s="148">
        <v>33247</v>
      </c>
      <c r="E45" s="19"/>
      <c r="F45" s="16"/>
      <c r="G45" s="16"/>
      <c r="H45" s="16"/>
      <c r="I45" s="16">
        <v>6</v>
      </c>
      <c r="J45" s="16"/>
      <c r="K45" s="16">
        <v>6</v>
      </c>
      <c r="L45" s="16"/>
      <c r="M45" s="16">
        <v>7</v>
      </c>
      <c r="N45" s="16"/>
      <c r="O45" s="16">
        <v>5</v>
      </c>
      <c r="P45" s="16"/>
      <c r="Q45" s="16">
        <v>6</v>
      </c>
      <c r="R45" s="16"/>
      <c r="S45" s="16">
        <v>8</v>
      </c>
      <c r="T45" s="16"/>
      <c r="U45" s="27">
        <f t="shared" si="0"/>
        <v>130</v>
      </c>
      <c r="V45" s="22">
        <f t="shared" si="1"/>
        <v>6.5</v>
      </c>
      <c r="W45" s="16">
        <v>6</v>
      </c>
      <c r="X45" s="16"/>
      <c r="Y45" s="16">
        <v>5</v>
      </c>
      <c r="Z45" s="16"/>
      <c r="AA45" s="16">
        <v>5</v>
      </c>
      <c r="AB45" s="16">
        <v>3</v>
      </c>
      <c r="AC45" s="16">
        <v>5</v>
      </c>
      <c r="AD45" s="16">
        <v>3</v>
      </c>
      <c r="AE45" s="16">
        <v>5</v>
      </c>
      <c r="AF45" s="16"/>
      <c r="AG45" s="16">
        <v>5</v>
      </c>
      <c r="AH45" s="16" t="s">
        <v>202</v>
      </c>
      <c r="AI45" s="16">
        <v>5</v>
      </c>
      <c r="AJ45" s="16"/>
      <c r="AK45" s="27">
        <f t="shared" si="9"/>
        <v>165</v>
      </c>
      <c r="AL45" s="22">
        <f t="shared" si="10"/>
        <v>5.15625</v>
      </c>
      <c r="AM45" s="22">
        <f t="shared" si="11"/>
        <v>5.673076923076923</v>
      </c>
      <c r="AN45" s="16">
        <v>5</v>
      </c>
      <c r="AO45" s="16"/>
      <c r="AP45" s="16">
        <v>5</v>
      </c>
      <c r="AQ45" s="16"/>
      <c r="AR45" s="16">
        <v>5</v>
      </c>
      <c r="AS45" s="16">
        <v>2</v>
      </c>
      <c r="AT45" s="16">
        <v>6</v>
      </c>
      <c r="AU45" s="16" t="s">
        <v>150</v>
      </c>
      <c r="AV45" s="16">
        <v>6</v>
      </c>
      <c r="AW45" s="16" t="s">
        <v>150</v>
      </c>
      <c r="AX45" s="16">
        <v>6</v>
      </c>
      <c r="AY45" s="16"/>
      <c r="AZ45" s="16">
        <v>5</v>
      </c>
      <c r="BA45" s="16"/>
      <c r="BB45" s="16">
        <v>6</v>
      </c>
      <c r="BC45" s="16"/>
      <c r="BD45" s="16">
        <v>5</v>
      </c>
      <c r="BE45" s="16">
        <v>4</v>
      </c>
      <c r="BF45" s="26">
        <f t="shared" si="2"/>
        <v>163</v>
      </c>
      <c r="BG45" s="62">
        <f t="shared" si="3"/>
        <v>5.433333333333334</v>
      </c>
      <c r="BH45" s="90">
        <v>6</v>
      </c>
      <c r="BI45" s="90">
        <v>4</v>
      </c>
      <c r="BJ45" s="90">
        <v>6</v>
      </c>
      <c r="BK45" s="90"/>
      <c r="BL45" s="90">
        <v>5</v>
      </c>
      <c r="BM45" s="90"/>
      <c r="BN45" s="90">
        <v>4</v>
      </c>
      <c r="BO45" s="90"/>
      <c r="BP45" s="90">
        <v>5</v>
      </c>
      <c r="BQ45" s="90"/>
      <c r="BR45" s="90">
        <v>5</v>
      </c>
      <c r="BS45" s="90"/>
      <c r="BT45" s="89">
        <f t="shared" si="4"/>
        <v>104</v>
      </c>
      <c r="BU45" s="59">
        <f t="shared" si="5"/>
        <v>5.2</v>
      </c>
      <c r="BV45" s="59">
        <f t="shared" si="6"/>
        <v>5.34</v>
      </c>
      <c r="BW45" s="16">
        <v>8</v>
      </c>
      <c r="BX45" s="16"/>
      <c r="BY45" s="16">
        <v>6</v>
      </c>
      <c r="BZ45" s="16"/>
      <c r="CA45" s="16">
        <v>6</v>
      </c>
      <c r="CB45" s="16"/>
      <c r="CC45" s="16">
        <v>5</v>
      </c>
      <c r="CD45" s="16"/>
      <c r="CE45" s="16">
        <v>6</v>
      </c>
      <c r="CF45" s="16"/>
      <c r="CG45" s="16">
        <v>5</v>
      </c>
      <c r="CH45" s="16"/>
      <c r="CI45" s="16">
        <v>9</v>
      </c>
      <c r="CJ45" s="16"/>
      <c r="CK45" s="16">
        <v>4</v>
      </c>
      <c r="CL45" s="16">
        <v>4</v>
      </c>
      <c r="CM45" s="27">
        <f t="shared" si="12"/>
        <v>163</v>
      </c>
      <c r="CN45" s="22">
        <f t="shared" si="13"/>
        <v>6.037037037037037</v>
      </c>
      <c r="CO45" s="155" t="str">
        <f t="shared" si="7"/>
        <v>TB Khá</v>
      </c>
      <c r="CP45" s="16">
        <v>6</v>
      </c>
      <c r="CQ45" s="16"/>
      <c r="CR45" s="16">
        <v>6</v>
      </c>
      <c r="CS45" s="16"/>
      <c r="CT45" s="16">
        <v>8</v>
      </c>
      <c r="CU45" s="16"/>
      <c r="CV45" s="16">
        <v>8</v>
      </c>
      <c r="CW45" s="16"/>
      <c r="CX45" s="16">
        <v>7</v>
      </c>
      <c r="CY45" s="16"/>
      <c r="CZ45" s="16">
        <v>5</v>
      </c>
      <c r="DA45" s="16"/>
      <c r="DB45" s="16">
        <v>4</v>
      </c>
      <c r="DC45" s="16">
        <v>3</v>
      </c>
      <c r="DD45" s="27">
        <f t="shared" si="14"/>
        <v>138</v>
      </c>
      <c r="DE45" s="22">
        <f t="shared" si="15"/>
        <v>6.2727272727272725</v>
      </c>
      <c r="DF45" s="22">
        <f t="shared" si="16"/>
        <v>6.142857142857143</v>
      </c>
      <c r="DG45" s="181" t="str">
        <f t="shared" si="17"/>
        <v>TB Kh¸</v>
      </c>
      <c r="DH45" s="184">
        <f t="shared" si="24"/>
        <v>7</v>
      </c>
      <c r="DI45" s="179" t="str">
        <f t="shared" si="18"/>
        <v>Lªn líp</v>
      </c>
      <c r="DJ45" s="16">
        <v>5</v>
      </c>
      <c r="DK45" s="16"/>
      <c r="DL45" s="16">
        <v>6</v>
      </c>
      <c r="DM45" s="16"/>
      <c r="DN45" s="16">
        <v>4</v>
      </c>
      <c r="DO45" s="16"/>
      <c r="DP45" s="16">
        <v>4</v>
      </c>
      <c r="DQ45" s="16"/>
      <c r="DR45" s="16">
        <v>5</v>
      </c>
      <c r="DS45" s="16"/>
      <c r="DT45" s="16">
        <v>7</v>
      </c>
      <c r="DU45" s="16"/>
      <c r="DV45" s="27">
        <f t="shared" si="19"/>
        <v>136</v>
      </c>
      <c r="DW45" s="22">
        <f t="shared" si="20"/>
        <v>5.230769230769231</v>
      </c>
      <c r="DX45" s="155" t="str">
        <f t="shared" si="8"/>
        <v>Trung bình</v>
      </c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27">
        <f t="shared" si="21"/>
        <v>0</v>
      </c>
      <c r="EN45" s="22">
        <f t="shared" si="22"/>
        <v>0</v>
      </c>
      <c r="EO45" s="22">
        <f t="shared" si="23"/>
        <v>2.6153846153846154</v>
      </c>
    </row>
    <row r="46" spans="1:145" ht="17.25" customHeight="1">
      <c r="A46" s="36">
        <v>39</v>
      </c>
      <c r="B46" s="37" t="s">
        <v>69</v>
      </c>
      <c r="C46" s="38" t="s">
        <v>123</v>
      </c>
      <c r="D46" s="148">
        <v>33278</v>
      </c>
      <c r="E46" s="19"/>
      <c r="F46" s="16"/>
      <c r="G46" s="16"/>
      <c r="H46" s="16"/>
      <c r="I46" s="16">
        <v>5</v>
      </c>
      <c r="J46" s="16"/>
      <c r="K46" s="16">
        <v>7</v>
      </c>
      <c r="L46" s="16"/>
      <c r="M46" s="16">
        <v>8</v>
      </c>
      <c r="N46" s="16"/>
      <c r="O46" s="16">
        <v>7</v>
      </c>
      <c r="P46" s="16"/>
      <c r="Q46" s="16">
        <v>6</v>
      </c>
      <c r="R46" s="16"/>
      <c r="S46" s="16">
        <v>6</v>
      </c>
      <c r="T46" s="16"/>
      <c r="U46" s="27">
        <f>S46*$S$7+Q46*$Q$7+O46*$O$7+M46*$M$7+K46*$K$7+I46*$I$7</f>
        <v>129</v>
      </c>
      <c r="V46" s="22">
        <f>U46/$U$7</f>
        <v>6.45</v>
      </c>
      <c r="W46" s="16">
        <v>5</v>
      </c>
      <c r="X46" s="16"/>
      <c r="Y46" s="16">
        <v>5</v>
      </c>
      <c r="Z46" s="16"/>
      <c r="AA46" s="16">
        <v>6</v>
      </c>
      <c r="AB46" s="16">
        <v>4</v>
      </c>
      <c r="AC46" s="16">
        <v>5</v>
      </c>
      <c r="AD46" s="16">
        <v>3</v>
      </c>
      <c r="AE46" s="16">
        <v>5</v>
      </c>
      <c r="AF46" s="16"/>
      <c r="AG46" s="16">
        <v>6</v>
      </c>
      <c r="AH46" s="16"/>
      <c r="AI46" s="16">
        <v>6</v>
      </c>
      <c r="AJ46" s="16">
        <v>4</v>
      </c>
      <c r="AK46" s="27">
        <f t="shared" si="9"/>
        <v>176</v>
      </c>
      <c r="AL46" s="22">
        <f t="shared" si="10"/>
        <v>5.5</v>
      </c>
      <c r="AM46" s="22">
        <f>(AK46+U46)/$AM$7</f>
        <v>5.865384615384615</v>
      </c>
      <c r="AN46" s="16">
        <v>5</v>
      </c>
      <c r="AO46" s="16"/>
      <c r="AP46" s="16">
        <v>5</v>
      </c>
      <c r="AQ46" s="16"/>
      <c r="AR46" s="16">
        <v>5</v>
      </c>
      <c r="AS46" s="16"/>
      <c r="AT46" s="16">
        <v>7</v>
      </c>
      <c r="AU46" s="16"/>
      <c r="AV46" s="16">
        <v>5</v>
      </c>
      <c r="AW46" s="16"/>
      <c r="AX46" s="16">
        <v>7</v>
      </c>
      <c r="AY46" s="16"/>
      <c r="AZ46" s="16">
        <v>5</v>
      </c>
      <c r="BA46" s="16">
        <v>4</v>
      </c>
      <c r="BB46" s="16">
        <v>8</v>
      </c>
      <c r="BC46" s="16"/>
      <c r="BD46" s="16">
        <v>8</v>
      </c>
      <c r="BE46" s="16"/>
      <c r="BF46" s="26">
        <f t="shared" si="2"/>
        <v>179</v>
      </c>
      <c r="BG46" s="62">
        <f t="shared" si="3"/>
        <v>5.966666666666667</v>
      </c>
      <c r="BH46" s="90">
        <v>7</v>
      </c>
      <c r="BI46" s="90">
        <v>4</v>
      </c>
      <c r="BJ46" s="90">
        <v>7</v>
      </c>
      <c r="BK46" s="90"/>
      <c r="BL46" s="90">
        <v>6</v>
      </c>
      <c r="BM46" s="90"/>
      <c r="BN46" s="90">
        <v>7</v>
      </c>
      <c r="BO46" s="90"/>
      <c r="BP46" s="90">
        <v>7</v>
      </c>
      <c r="BQ46" s="90"/>
      <c r="BR46" s="90">
        <v>7</v>
      </c>
      <c r="BS46" s="90"/>
      <c r="BT46" s="89">
        <f t="shared" si="4"/>
        <v>136</v>
      </c>
      <c r="BU46" s="59">
        <f t="shared" si="5"/>
        <v>6.8</v>
      </c>
      <c r="BV46" s="59">
        <f t="shared" si="6"/>
        <v>6.3</v>
      </c>
      <c r="BW46" s="16">
        <v>8</v>
      </c>
      <c r="BX46" s="16"/>
      <c r="BY46" s="16">
        <v>8</v>
      </c>
      <c r="BZ46" s="16"/>
      <c r="CA46" s="16">
        <v>7</v>
      </c>
      <c r="CB46" s="16"/>
      <c r="CC46" s="16">
        <v>9</v>
      </c>
      <c r="CD46" s="16"/>
      <c r="CE46" s="16">
        <v>7</v>
      </c>
      <c r="CF46" s="16"/>
      <c r="CG46" s="16">
        <v>8</v>
      </c>
      <c r="CH46" s="16"/>
      <c r="CI46" s="16">
        <v>9</v>
      </c>
      <c r="CJ46" s="16"/>
      <c r="CK46" s="16">
        <v>7</v>
      </c>
      <c r="CL46" s="16"/>
      <c r="CM46" s="27">
        <f t="shared" si="12"/>
        <v>211</v>
      </c>
      <c r="CN46" s="22">
        <f t="shared" si="13"/>
        <v>7.814814814814815</v>
      </c>
      <c r="CO46" s="155" t="str">
        <f t="shared" si="7"/>
        <v>Khá</v>
      </c>
      <c r="CP46" s="16">
        <v>8</v>
      </c>
      <c r="CQ46" s="16"/>
      <c r="CR46" s="16">
        <v>8</v>
      </c>
      <c r="CS46" s="16"/>
      <c r="CT46" s="16">
        <v>9</v>
      </c>
      <c r="CU46" s="16"/>
      <c r="CV46" s="16">
        <v>9</v>
      </c>
      <c r="CW46" s="16"/>
      <c r="CX46" s="16">
        <v>8</v>
      </c>
      <c r="CY46" s="16"/>
      <c r="CZ46" s="16">
        <v>7</v>
      </c>
      <c r="DA46" s="16"/>
      <c r="DB46" s="16">
        <v>6</v>
      </c>
      <c r="DC46" s="16"/>
      <c r="DD46" s="27">
        <f t="shared" si="14"/>
        <v>172</v>
      </c>
      <c r="DE46" s="22">
        <f t="shared" si="15"/>
        <v>7.818181818181818</v>
      </c>
      <c r="DF46" s="22">
        <f t="shared" si="16"/>
        <v>7.816326530612245</v>
      </c>
      <c r="DG46" s="182" t="str">
        <f t="shared" si="17"/>
        <v>Kh¸</v>
      </c>
      <c r="DH46" s="184">
        <f t="shared" si="24"/>
        <v>0</v>
      </c>
      <c r="DI46" s="179" t="str">
        <f t="shared" si="18"/>
        <v>Lªn líp</v>
      </c>
      <c r="DJ46" s="16">
        <v>9</v>
      </c>
      <c r="DK46" s="16"/>
      <c r="DL46" s="16">
        <v>8</v>
      </c>
      <c r="DM46" s="16"/>
      <c r="DN46" s="16">
        <v>8</v>
      </c>
      <c r="DO46" s="16"/>
      <c r="DP46" s="16">
        <v>9</v>
      </c>
      <c r="DQ46" s="16"/>
      <c r="DR46" s="16">
        <v>8</v>
      </c>
      <c r="DS46" s="16"/>
      <c r="DT46" s="16">
        <v>9</v>
      </c>
      <c r="DU46" s="16"/>
      <c r="DV46" s="27">
        <f t="shared" si="19"/>
        <v>219</v>
      </c>
      <c r="DW46" s="22">
        <f t="shared" si="20"/>
        <v>8.423076923076923</v>
      </c>
      <c r="DX46" s="155" t="str">
        <f t="shared" si="8"/>
        <v>Giỏi</v>
      </c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27">
        <f t="shared" si="21"/>
        <v>0</v>
      </c>
      <c r="EN46" s="22">
        <f t="shared" si="22"/>
        <v>0</v>
      </c>
      <c r="EO46" s="22">
        <f>(EM46+DV46)/$AM$7</f>
        <v>4.211538461538462</v>
      </c>
    </row>
    <row r="47" spans="1:145" s="73" customFormat="1" ht="17.25" customHeight="1">
      <c r="A47" s="36">
        <v>40</v>
      </c>
      <c r="B47" s="66" t="s">
        <v>64</v>
      </c>
      <c r="C47" s="67" t="s">
        <v>95</v>
      </c>
      <c r="D47" s="151"/>
      <c r="E47" s="17">
        <v>7</v>
      </c>
      <c r="F47" s="17"/>
      <c r="G47" s="17"/>
      <c r="H47" s="17"/>
      <c r="I47" s="17">
        <v>7</v>
      </c>
      <c r="J47" s="17"/>
      <c r="K47" s="17">
        <v>6</v>
      </c>
      <c r="L47" s="17">
        <v>4</v>
      </c>
      <c r="M47" s="17">
        <v>5</v>
      </c>
      <c r="N47" s="17"/>
      <c r="O47" s="17">
        <v>6</v>
      </c>
      <c r="P47" s="17"/>
      <c r="Q47" s="17">
        <v>7</v>
      </c>
      <c r="R47" s="17">
        <v>3</v>
      </c>
      <c r="S47" s="17">
        <v>5</v>
      </c>
      <c r="T47" s="17"/>
      <c r="U47" s="28">
        <f>S47*$S$7+Q47*$Q$7+O47*$O$7+M47*$M$7+K47*$K$7+I47*$I$7</f>
        <v>118</v>
      </c>
      <c r="V47" s="69">
        <f>U47/$U$7</f>
        <v>5.9</v>
      </c>
      <c r="W47" s="17">
        <v>5</v>
      </c>
      <c r="X47" s="17">
        <v>2</v>
      </c>
      <c r="Y47" s="17">
        <v>5</v>
      </c>
      <c r="Z47" s="17"/>
      <c r="AA47" s="17">
        <v>6</v>
      </c>
      <c r="AB47" s="17">
        <v>4</v>
      </c>
      <c r="AC47" s="17">
        <v>5</v>
      </c>
      <c r="AD47" s="17">
        <v>3</v>
      </c>
      <c r="AE47" s="17">
        <v>5</v>
      </c>
      <c r="AF47" s="17"/>
      <c r="AG47" s="17">
        <v>6</v>
      </c>
      <c r="AH47" s="17"/>
      <c r="AI47" s="17">
        <v>6</v>
      </c>
      <c r="AJ47" s="17"/>
      <c r="AK47" s="28">
        <f t="shared" si="9"/>
        <v>176</v>
      </c>
      <c r="AL47" s="69">
        <f t="shared" si="10"/>
        <v>5.5</v>
      </c>
      <c r="AM47" s="69">
        <f>(AK47+U47)/$AM$7</f>
        <v>5.653846153846154</v>
      </c>
      <c r="AN47" s="17">
        <v>5</v>
      </c>
      <c r="AO47" s="17"/>
      <c r="AP47" s="17">
        <v>5</v>
      </c>
      <c r="AQ47" s="17"/>
      <c r="AR47" s="17">
        <v>5</v>
      </c>
      <c r="AS47" s="17">
        <v>4</v>
      </c>
      <c r="AT47" s="17">
        <v>5</v>
      </c>
      <c r="AU47" s="17"/>
      <c r="AV47" s="17">
        <v>7</v>
      </c>
      <c r="AW47" s="17" t="s">
        <v>150</v>
      </c>
      <c r="AX47" s="17">
        <v>6</v>
      </c>
      <c r="AY47" s="17"/>
      <c r="AZ47" s="17">
        <v>6</v>
      </c>
      <c r="BA47" s="17"/>
      <c r="BB47" s="17">
        <v>7</v>
      </c>
      <c r="BC47" s="17"/>
      <c r="BD47" s="17">
        <v>6</v>
      </c>
      <c r="BE47" s="17">
        <v>4</v>
      </c>
      <c r="BF47" s="26">
        <f t="shared" si="2"/>
        <v>171</v>
      </c>
      <c r="BG47" s="62">
        <f t="shared" si="3"/>
        <v>5.7</v>
      </c>
      <c r="BH47" s="91">
        <v>5</v>
      </c>
      <c r="BI47" s="91">
        <v>3</v>
      </c>
      <c r="BJ47" s="91">
        <v>7</v>
      </c>
      <c r="BK47" s="91"/>
      <c r="BL47" s="91">
        <v>5</v>
      </c>
      <c r="BM47" s="91">
        <v>3</v>
      </c>
      <c r="BN47" s="91">
        <v>5</v>
      </c>
      <c r="BO47" s="91">
        <v>3</v>
      </c>
      <c r="BP47" s="91">
        <v>5</v>
      </c>
      <c r="BQ47" s="91"/>
      <c r="BR47" s="91">
        <v>5</v>
      </c>
      <c r="BS47" s="91">
        <v>0</v>
      </c>
      <c r="BT47" s="89">
        <f t="shared" si="4"/>
        <v>108</v>
      </c>
      <c r="BU47" s="59">
        <f t="shared" si="5"/>
        <v>5.4</v>
      </c>
      <c r="BV47" s="59">
        <f t="shared" si="6"/>
        <v>5.58</v>
      </c>
      <c r="BW47" s="17">
        <v>6</v>
      </c>
      <c r="BX47" s="17">
        <v>4</v>
      </c>
      <c r="BY47" s="17">
        <v>7</v>
      </c>
      <c r="BZ47" s="17"/>
      <c r="CA47" s="17">
        <v>7</v>
      </c>
      <c r="CB47" s="17"/>
      <c r="CC47" s="17">
        <v>5</v>
      </c>
      <c r="CD47" s="17"/>
      <c r="CE47" s="17">
        <v>5</v>
      </c>
      <c r="CF47" s="17"/>
      <c r="CG47" s="17">
        <v>5</v>
      </c>
      <c r="CH47" s="17"/>
      <c r="CI47" s="17">
        <v>7</v>
      </c>
      <c r="CJ47" s="17"/>
      <c r="CK47" s="17">
        <v>6</v>
      </c>
      <c r="CL47" s="17"/>
      <c r="CM47" s="28">
        <f t="shared" si="12"/>
        <v>160</v>
      </c>
      <c r="CN47" s="69">
        <f t="shared" si="13"/>
        <v>5.925925925925926</v>
      </c>
      <c r="CO47" s="155" t="str">
        <f t="shared" si="7"/>
        <v>Trung bình</v>
      </c>
      <c r="CP47" s="17">
        <v>5</v>
      </c>
      <c r="CQ47" s="17">
        <v>4</v>
      </c>
      <c r="CR47" s="17">
        <v>6</v>
      </c>
      <c r="CS47" s="17"/>
      <c r="CT47" s="17">
        <v>8</v>
      </c>
      <c r="CU47" s="17"/>
      <c r="CV47" s="17">
        <v>8</v>
      </c>
      <c r="CW47" s="17"/>
      <c r="CX47" s="17">
        <v>7</v>
      </c>
      <c r="CY47" s="17"/>
      <c r="CZ47" s="17">
        <v>5</v>
      </c>
      <c r="DA47" s="17">
        <v>4</v>
      </c>
      <c r="DB47" s="17">
        <v>5</v>
      </c>
      <c r="DC47" s="17"/>
      <c r="DD47" s="27">
        <f t="shared" si="14"/>
        <v>138</v>
      </c>
      <c r="DE47" s="22">
        <f t="shared" si="15"/>
        <v>6.2727272727272725</v>
      </c>
      <c r="DF47" s="22">
        <f t="shared" si="16"/>
        <v>6.081632653061225</v>
      </c>
      <c r="DG47" s="182" t="str">
        <f t="shared" si="17"/>
        <v>TB Kh¸</v>
      </c>
      <c r="DH47" s="184">
        <f>SUM((IF(BW47&gt;=5,0,$BW$7)),(IF(BY47&gt;=5,0,BY$7)),(IF(CA47&gt;=5,0,$CA$7)),(IF(CC47&gt;=5,0,$CC$7)),,(IF(CE47&gt;=5,0,$CE$7)),(IF(CG47&gt;=5,0,$CG$7)),(IF(CI47&gt;=5,0,$CI$7)),,(IF(CK47&gt;=5,0,$CK$7)),(IF(CP47&gt;=5,0,$CP$7)),(IF(CR47&gt;=5,0,$CR$7)),(IF(CT47&gt;=5,0,$CT$7)),(IF(CV47&gt;=5,0,$CV$7)),(IF(CX47&gt;=5,0,$CX$7)),(IF(CZ47&gt;=5,0,$CZ$7)),(IF(DB47&gt;=5,0,$DB$7)))</f>
        <v>0</v>
      </c>
      <c r="DI47" s="185" t="str">
        <f t="shared" si="18"/>
        <v>Lªn líp</v>
      </c>
      <c r="DJ47" s="17">
        <v>4</v>
      </c>
      <c r="DK47" s="17"/>
      <c r="DL47" s="17">
        <v>6</v>
      </c>
      <c r="DM47" s="17"/>
      <c r="DN47" s="17">
        <v>4</v>
      </c>
      <c r="DO47" s="17"/>
      <c r="DP47" s="17">
        <v>3</v>
      </c>
      <c r="DQ47" s="17"/>
      <c r="DR47" s="17">
        <v>5</v>
      </c>
      <c r="DS47" s="17"/>
      <c r="DT47" s="17">
        <v>5</v>
      </c>
      <c r="DU47" s="17"/>
      <c r="DV47" s="28">
        <f t="shared" si="19"/>
        <v>120</v>
      </c>
      <c r="DW47" s="69">
        <f t="shared" si="20"/>
        <v>4.615384615384615</v>
      </c>
      <c r="DX47" s="198" t="str">
        <f t="shared" si="8"/>
        <v>Yếu</v>
      </c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27">
        <f t="shared" si="21"/>
        <v>0</v>
      </c>
      <c r="EN47" s="22">
        <f t="shared" si="22"/>
        <v>0</v>
      </c>
      <c r="EO47" s="69">
        <f>(EM47+DV47)/$AM$7</f>
        <v>2.3076923076923075</v>
      </c>
    </row>
    <row r="48" ht="16.5" customHeight="1">
      <c r="B48" s="4"/>
    </row>
    <row r="49" spans="2:145" ht="16.5" customHeight="1">
      <c r="B49" s="4"/>
      <c r="K49" s="196">
        <f>V43+AL43+BG43+BU43+CN43+DE43</f>
        <v>42.23103956228957</v>
      </c>
      <c r="AM49" s="53" t="s">
        <v>135</v>
      </c>
      <c r="BH49" s="53"/>
      <c r="BI49" s="53"/>
      <c r="BJ49" s="53"/>
      <c r="BK49" s="53"/>
      <c r="BL49" s="162"/>
      <c r="BM49" s="162"/>
      <c r="BN49" s="162"/>
      <c r="BO49" s="162"/>
      <c r="BP49" s="162"/>
      <c r="BQ49" s="162"/>
      <c r="BR49" s="162"/>
      <c r="BS49" s="163"/>
      <c r="BT49" s="164"/>
      <c r="BU49" s="165"/>
      <c r="BV49" s="165"/>
      <c r="CN49" s="156" t="s">
        <v>161</v>
      </c>
      <c r="CO49" s="157">
        <f>COUNTIF($CO$6:$CO$47,"Giỏi")</f>
        <v>3</v>
      </c>
      <c r="CP49" s="133" t="s">
        <v>201</v>
      </c>
      <c r="CQ49" s="157">
        <f>COUNTIF($CO$5:$CO$47,"Trung bình")</f>
        <v>6</v>
      </c>
      <c r="CR49" s="133"/>
      <c r="DD49" s="186" t="s">
        <v>161</v>
      </c>
      <c r="DE49" s="187">
        <f>COUNTIF($DG$8:$DG$47,"Giái")</f>
        <v>3</v>
      </c>
      <c r="DF49" s="239" t="s">
        <v>233</v>
      </c>
      <c r="DG49" s="239"/>
      <c r="DW49" s="186" t="s">
        <v>161</v>
      </c>
      <c r="DX49" s="187">
        <f>COUNTIF($DX$8:$DX$47,"Giỏi")</f>
        <v>12</v>
      </c>
      <c r="DY49" s="133"/>
      <c r="DZ49" s="157"/>
      <c r="EA49" s="133"/>
      <c r="EO49" s="53" t="s">
        <v>135</v>
      </c>
    </row>
    <row r="50" spans="2:145" ht="16.5" customHeight="1">
      <c r="B50" s="4"/>
      <c r="K50" s="196">
        <f>V44+AL44+BG44+BU44+CN44+DE44</f>
        <v>41.75993265993266</v>
      </c>
      <c r="AM50" s="53"/>
      <c r="BH50" s="53"/>
      <c r="BI50" s="53"/>
      <c r="BJ50" s="53"/>
      <c r="BK50" s="53"/>
      <c r="BL50" s="162"/>
      <c r="BM50" s="162"/>
      <c r="BN50" s="162"/>
      <c r="BO50" s="162"/>
      <c r="BP50" s="162"/>
      <c r="BQ50" s="162"/>
      <c r="BR50" s="162"/>
      <c r="BS50" s="163"/>
      <c r="BT50" s="164"/>
      <c r="BU50" s="224"/>
      <c r="BV50" s="225"/>
      <c r="CN50" s="156" t="s">
        <v>162</v>
      </c>
      <c r="CO50" s="157">
        <f>COUNTIF($CO$5:$CO$47,"Khá")</f>
        <v>12</v>
      </c>
      <c r="CP50" s="158" t="s">
        <v>126</v>
      </c>
      <c r="CQ50" s="157">
        <f>COUNTIF($CO$5:$CO$47,"Yếu")</f>
        <v>0</v>
      </c>
      <c r="CR50" s="133"/>
      <c r="DD50" s="188" t="s">
        <v>162</v>
      </c>
      <c r="DE50" s="189">
        <f>COUNTIF($DG$8:$DG$47,"Kh¸")</f>
        <v>14</v>
      </c>
      <c r="DF50" s="240">
        <f>COUNTIF($DI$8:$DI$47,"Lªn líp")</f>
        <v>40</v>
      </c>
      <c r="DG50" s="240"/>
      <c r="DW50" s="188" t="s">
        <v>162</v>
      </c>
      <c r="DX50" s="189">
        <f>COUNTIF($DX$8:$DX$47,"Khá")</f>
        <v>7</v>
      </c>
      <c r="DY50" s="158"/>
      <c r="DZ50" s="157"/>
      <c r="EA50" s="133"/>
      <c r="EO50" s="53"/>
    </row>
    <row r="51" spans="2:145" ht="16.5" customHeight="1">
      <c r="B51" s="4"/>
      <c r="AM51" s="53"/>
      <c r="BH51" s="53"/>
      <c r="BI51" s="53"/>
      <c r="BJ51" s="53"/>
      <c r="BK51" s="53"/>
      <c r="BL51" s="162"/>
      <c r="BM51" s="162"/>
      <c r="BN51" s="162"/>
      <c r="BO51" s="162"/>
      <c r="BP51" s="162"/>
      <c r="BQ51" s="162"/>
      <c r="BR51" s="162"/>
      <c r="BS51" s="163"/>
      <c r="BT51" s="164"/>
      <c r="BU51" s="226"/>
      <c r="BV51" s="227"/>
      <c r="CN51" s="156" t="s">
        <v>163</v>
      </c>
      <c r="CO51" s="157">
        <f>COUNTIF($CO$5:$CO$47,"TB Khá")</f>
        <v>19</v>
      </c>
      <c r="CP51" s="159" t="s">
        <v>127</v>
      </c>
      <c r="CQ51" s="157">
        <f>COUNTIF($CO$6:$CO$47,"Kém")</f>
        <v>0</v>
      </c>
      <c r="CR51" s="160"/>
      <c r="DD51" s="188" t="s">
        <v>234</v>
      </c>
      <c r="DE51" s="189">
        <f>COUNTIF($DG$8:$DG$47,"TB Kh¸")</f>
        <v>21</v>
      </c>
      <c r="DF51" s="201" t="s">
        <v>235</v>
      </c>
      <c r="DG51" s="201"/>
      <c r="DW51" s="188" t="s">
        <v>234</v>
      </c>
      <c r="DX51" s="189">
        <f>COUNTIF($DX$8:$DX$47,"TB Khá")</f>
        <v>12</v>
      </c>
      <c r="DY51" s="159"/>
      <c r="DZ51" s="157"/>
      <c r="EA51" s="160"/>
      <c r="EO51" s="53"/>
    </row>
    <row r="52" spans="2:145" ht="16.5" customHeight="1">
      <c r="B52" s="4"/>
      <c r="AM52" s="53"/>
      <c r="BH52" s="53"/>
      <c r="BI52" s="53"/>
      <c r="BJ52" s="53"/>
      <c r="BK52" s="53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CN52" s="161"/>
      <c r="CO52" s="161"/>
      <c r="CP52" s="161"/>
      <c r="CQ52" s="161">
        <f>CQ49+CQ50+CQ51+CO49+CO50+CO51</f>
        <v>40</v>
      </c>
      <c r="CR52" s="161"/>
      <c r="DD52" s="188" t="s">
        <v>236</v>
      </c>
      <c r="DE52" s="189">
        <f>COUNTIF($DG$8:$DG$47,"Trung b×nh")</f>
        <v>2</v>
      </c>
      <c r="DF52" s="241">
        <f>COUNTIF($DI$8:$DI$47,"Ngõng häc")</f>
        <v>0</v>
      </c>
      <c r="DG52" s="241"/>
      <c r="DW52" s="188" t="s">
        <v>236</v>
      </c>
      <c r="DX52" s="189">
        <f>COUNTIF($DX$8:$DX$47,"Trung bình")</f>
        <v>7</v>
      </c>
      <c r="DY52" s="161"/>
      <c r="DZ52" s="161"/>
      <c r="EA52" s="161"/>
      <c r="EO52" s="53"/>
    </row>
    <row r="53" spans="2:145" ht="16.5" customHeight="1">
      <c r="B53" s="4"/>
      <c r="AM53" s="53"/>
      <c r="BH53" s="53"/>
      <c r="BI53" s="53"/>
      <c r="BJ53" s="53"/>
      <c r="BK53" s="53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DD53" s="188" t="s">
        <v>237</v>
      </c>
      <c r="DE53" s="189">
        <f>COUNTIF($DG$8:$DG$47,"YÕu")</f>
        <v>0</v>
      </c>
      <c r="DF53" s="201" t="s">
        <v>238</v>
      </c>
      <c r="DG53" s="201"/>
      <c r="DW53" s="188" t="s">
        <v>237</v>
      </c>
      <c r="DX53" s="189">
        <f>COUNTIF($DX$8:$DX$47,"Yếu")</f>
        <v>2</v>
      </c>
      <c r="EO53" s="53"/>
    </row>
    <row r="54" spans="2:145" ht="16.5" customHeight="1">
      <c r="B54" s="4"/>
      <c r="AM54" s="53"/>
      <c r="BH54" s="53"/>
      <c r="BI54" s="53"/>
      <c r="BJ54" s="53"/>
      <c r="BK54" s="53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DD54" s="190" t="s">
        <v>239</v>
      </c>
      <c r="DE54" s="191">
        <f>COUNTIF($DG$8:$DG$47,"KÐm")</f>
        <v>0</v>
      </c>
      <c r="DF54" s="235">
        <f>COUNTIF($DI$8:$DI$47,"Th«i häc")</f>
        <v>0</v>
      </c>
      <c r="DG54" s="235"/>
      <c r="DW54" s="190" t="s">
        <v>239</v>
      </c>
      <c r="DX54" s="191">
        <f>COUNTIF($DX$8:$DX$47,"Kém")</f>
        <v>0</v>
      </c>
      <c r="EO54" s="53"/>
    </row>
    <row r="55" spans="2:145" ht="16.5" customHeight="1">
      <c r="B55" s="4"/>
      <c r="AM55" s="53" t="s">
        <v>132</v>
      </c>
      <c r="BH55" s="53"/>
      <c r="BI55" s="53"/>
      <c r="BJ55" s="53"/>
      <c r="BK55" s="53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DD55" s="192" t="s">
        <v>240</v>
      </c>
      <c r="DE55" s="236">
        <f>SUM(DF49:DF54)</f>
        <v>40</v>
      </c>
      <c r="DF55" s="237"/>
      <c r="DG55" s="238"/>
      <c r="DW55" s="207"/>
      <c r="DX55" s="207">
        <f>SUM(DX49:DX54)</f>
        <v>40</v>
      </c>
      <c r="EO55" s="53" t="s">
        <v>132</v>
      </c>
    </row>
    <row r="56" spans="1:145" ht="17.25" customHeight="1">
      <c r="A56" s="36">
        <v>36</v>
      </c>
      <c r="B56" s="37" t="s">
        <v>19</v>
      </c>
      <c r="C56" s="38" t="s">
        <v>20</v>
      </c>
      <c r="D56" s="39" t="s">
        <v>1</v>
      </c>
      <c r="E56" s="19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7"/>
      <c r="V56" s="2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41" t="s">
        <v>133</v>
      </c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64"/>
      <c r="BG56" s="64"/>
      <c r="BH56" s="60"/>
      <c r="BI56" s="60"/>
      <c r="BJ56" s="60"/>
      <c r="BK56" s="60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27"/>
      <c r="CN56" s="27"/>
      <c r="CO56" s="27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41" t="s">
        <v>133</v>
      </c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27"/>
      <c r="DW56" s="27"/>
      <c r="DX56" s="27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41" t="s">
        <v>133</v>
      </c>
    </row>
    <row r="57" spans="2:145" ht="16.5" customHeight="1">
      <c r="B57" s="4"/>
      <c r="AM57" s="53" t="s">
        <v>134</v>
      </c>
      <c r="BH57" s="53"/>
      <c r="BI57" s="53"/>
      <c r="BJ57" s="53"/>
      <c r="BK57" s="53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DF57" s="53" t="s">
        <v>134</v>
      </c>
      <c r="EO57" s="53" t="s">
        <v>134</v>
      </c>
    </row>
    <row r="58" spans="1:145" ht="17.25" customHeight="1">
      <c r="A58" s="45">
        <v>1</v>
      </c>
      <c r="B58" s="33" t="s">
        <v>77</v>
      </c>
      <c r="C58" s="34" t="s">
        <v>45</v>
      </c>
      <c r="D58" s="35"/>
      <c r="E58" s="4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9"/>
      <c r="V58" s="29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53" t="s">
        <v>126</v>
      </c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64"/>
      <c r="BG58" s="64"/>
      <c r="BH58" s="53"/>
      <c r="BI58" s="53"/>
      <c r="BJ58" s="53"/>
      <c r="BK58" s="53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29"/>
      <c r="CN58" s="29"/>
      <c r="CO58" s="29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53" t="s">
        <v>126</v>
      </c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29"/>
      <c r="DW58" s="29"/>
      <c r="DX58" s="29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53" t="s">
        <v>126</v>
      </c>
    </row>
    <row r="59" spans="1:145" ht="17.25" customHeight="1">
      <c r="A59" s="36">
        <v>10</v>
      </c>
      <c r="B59" s="37" t="s">
        <v>85</v>
      </c>
      <c r="C59" s="38" t="s">
        <v>0</v>
      </c>
      <c r="D59" s="39"/>
      <c r="E59" s="19"/>
      <c r="F59" s="16"/>
      <c r="G59" s="16"/>
      <c r="H59" s="16"/>
      <c r="I59" s="16"/>
      <c r="J59" s="16"/>
      <c r="K59" s="16"/>
      <c r="L59" s="16"/>
      <c r="M59" s="16">
        <v>3</v>
      </c>
      <c r="N59" s="16"/>
      <c r="O59" s="16"/>
      <c r="P59" s="16"/>
      <c r="Q59" s="16"/>
      <c r="R59" s="16"/>
      <c r="S59" s="16"/>
      <c r="T59" s="16"/>
      <c r="U59" s="27">
        <f>S59*$S$7+Q59*$Q$7+O59*$O$7+M59*$M$7+K59*$K$7+I59*$I$7</f>
        <v>9</v>
      </c>
      <c r="V59" s="22">
        <f>U59/$U$7</f>
        <v>0.45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53" t="s">
        <v>127</v>
      </c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64"/>
      <c r="BG59" s="64"/>
      <c r="BH59" s="53"/>
      <c r="BI59" s="53"/>
      <c r="BJ59" s="53"/>
      <c r="BK59" s="53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27">
        <f>CK59*$S$7+CI59*$Q$7+CC59*$O$7+CA59*$M$7+BY59*$K$7+BW59*$I$7</f>
        <v>0</v>
      </c>
      <c r="CN59" s="22">
        <f>CM59/$U$7</f>
        <v>0</v>
      </c>
      <c r="CO59" s="22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53" t="s">
        <v>127</v>
      </c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27" t="e">
        <f>#REF!*$S$7+#REF!*$Q$7+DP59*$O$7+DN59*$M$7+DL59*$K$7+DJ59*$I$7</f>
        <v>#REF!</v>
      </c>
      <c r="DW59" s="22" t="e">
        <f>DV59/$U$7</f>
        <v>#REF!</v>
      </c>
      <c r="DX59" s="22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53" t="s">
        <v>127</v>
      </c>
    </row>
    <row r="60" spans="2:145" ht="16.5" customHeight="1">
      <c r="B60" s="4"/>
      <c r="AM60" s="53"/>
      <c r="BH60" s="53"/>
      <c r="BI60" s="53"/>
      <c r="BJ60" s="53"/>
      <c r="BK60" s="53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DF60" s="53"/>
      <c r="EO60" s="53"/>
    </row>
    <row r="61" spans="1:145" ht="17.25" customHeight="1">
      <c r="A61" s="36">
        <v>1</v>
      </c>
      <c r="B61" s="37" t="s">
        <v>70</v>
      </c>
      <c r="C61" s="38" t="s">
        <v>76</v>
      </c>
      <c r="D61" s="39"/>
      <c r="E61" s="19"/>
      <c r="F61" s="16"/>
      <c r="G61" s="16"/>
      <c r="H61" s="16"/>
      <c r="I61" s="16">
        <v>5</v>
      </c>
      <c r="J61" s="16"/>
      <c r="K61" s="16">
        <v>7</v>
      </c>
      <c r="L61" s="16"/>
      <c r="M61" s="16">
        <v>8</v>
      </c>
      <c r="N61" s="16"/>
      <c r="O61" s="16">
        <v>7</v>
      </c>
      <c r="P61" s="16"/>
      <c r="Q61" s="16">
        <v>6</v>
      </c>
      <c r="R61" s="16"/>
      <c r="S61" s="16">
        <v>5</v>
      </c>
      <c r="T61" s="16"/>
      <c r="U61" s="27">
        <f aca="true" t="shared" si="25" ref="U61:U66">S61*$S$7+Q61*$Q$7+O61*$O$7+M61*$M$7+K61*$K$7+I61*$I$7</f>
        <v>124</v>
      </c>
      <c r="V61" s="22">
        <f aca="true" t="shared" si="26" ref="V61:V66">U61/$U$7</f>
        <v>6.2</v>
      </c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27">
        <f aca="true" t="shared" si="27" ref="CM61:CM66">CK61*$S$7+CI61*$Q$7+CC61*$O$7+CA61*$M$7+BY61*$K$7+BW61*$I$7</f>
        <v>0</v>
      </c>
      <c r="CN61" s="22">
        <f aca="true" t="shared" si="28" ref="CN61:CN66">CM61/$U$7</f>
        <v>0</v>
      </c>
      <c r="CO61" s="22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27" t="e">
        <f>#REF!*$S$7+#REF!*$Q$7+DP61*$O$7+DN61*$M$7+DL61*$K$7+DJ61*$I$7</f>
        <v>#REF!</v>
      </c>
      <c r="DW61" s="22" t="e">
        <f aca="true" t="shared" si="29" ref="DW61:DW66">DV61/$U$7</f>
        <v>#REF!</v>
      </c>
      <c r="DX61" s="22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</row>
    <row r="62" spans="1:145" ht="17.25" customHeight="1">
      <c r="A62" s="36">
        <v>8</v>
      </c>
      <c r="B62" s="37" t="s">
        <v>93</v>
      </c>
      <c r="C62" s="38" t="s">
        <v>94</v>
      </c>
      <c r="D62" s="40"/>
      <c r="E62" s="19"/>
      <c r="F62" s="16"/>
      <c r="G62" s="16"/>
      <c r="H62" s="16"/>
      <c r="I62" s="16">
        <v>5</v>
      </c>
      <c r="J62" s="16"/>
      <c r="K62" s="16">
        <v>5</v>
      </c>
      <c r="L62" s="16"/>
      <c r="M62" s="16">
        <v>6</v>
      </c>
      <c r="N62" s="16"/>
      <c r="O62" s="16">
        <v>6</v>
      </c>
      <c r="P62" s="16"/>
      <c r="Q62" s="16">
        <v>6</v>
      </c>
      <c r="R62" s="16"/>
      <c r="S62" s="16">
        <v>5</v>
      </c>
      <c r="T62" s="16">
        <v>4</v>
      </c>
      <c r="U62" s="27">
        <f t="shared" si="25"/>
        <v>109</v>
      </c>
      <c r="V62" s="22">
        <f t="shared" si="26"/>
        <v>5.45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27">
        <f t="shared" si="27"/>
        <v>0</v>
      </c>
      <c r="CN62" s="22">
        <f t="shared" si="28"/>
        <v>0</v>
      </c>
      <c r="CO62" s="22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27" t="e">
        <f>#REF!*$S$7+#REF!*$Q$7+DP62*$O$7+DN62*$M$7+DL62*$K$7+DJ62*$I$7</f>
        <v>#REF!</v>
      </c>
      <c r="DW62" s="22" t="e">
        <f t="shared" si="29"/>
        <v>#REF!</v>
      </c>
      <c r="DX62" s="22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</row>
    <row r="63" spans="1:145" ht="17.25" customHeight="1">
      <c r="A63" s="36">
        <v>13</v>
      </c>
      <c r="B63" s="37" t="s">
        <v>96</v>
      </c>
      <c r="C63" s="38" t="s">
        <v>54</v>
      </c>
      <c r="D63" s="39"/>
      <c r="E63" s="19"/>
      <c r="F63" s="16"/>
      <c r="G63" s="16"/>
      <c r="H63" s="16"/>
      <c r="I63" s="16">
        <v>8</v>
      </c>
      <c r="J63" s="16"/>
      <c r="K63" s="16">
        <v>5</v>
      </c>
      <c r="L63" s="16"/>
      <c r="M63" s="16">
        <v>7</v>
      </c>
      <c r="N63" s="16"/>
      <c r="O63" s="16">
        <v>6</v>
      </c>
      <c r="P63" s="16"/>
      <c r="Q63" s="16">
        <v>6</v>
      </c>
      <c r="R63" s="16"/>
      <c r="S63" s="16">
        <v>6</v>
      </c>
      <c r="T63" s="16"/>
      <c r="U63" s="27">
        <f t="shared" si="25"/>
        <v>126</v>
      </c>
      <c r="V63" s="22">
        <f t="shared" si="26"/>
        <v>6.3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27">
        <f t="shared" si="27"/>
        <v>0</v>
      </c>
      <c r="CN63" s="22">
        <f t="shared" si="28"/>
        <v>0</v>
      </c>
      <c r="CO63" s="22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27" t="e">
        <f>#REF!*$S$7+#REF!*$Q$7+DP63*$O$7+DN63*$M$7+DL63*$K$7+DJ63*$I$7</f>
        <v>#REF!</v>
      </c>
      <c r="DW63" s="22" t="e">
        <f t="shared" si="29"/>
        <v>#REF!</v>
      </c>
      <c r="DX63" s="22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</row>
    <row r="64" spans="1:145" ht="17.25" customHeight="1">
      <c r="A64" s="36">
        <v>36</v>
      </c>
      <c r="B64" s="37" t="s">
        <v>55</v>
      </c>
      <c r="C64" s="38" t="s">
        <v>63</v>
      </c>
      <c r="D64" s="39"/>
      <c r="E64" s="19"/>
      <c r="F64" s="16"/>
      <c r="G64" s="16"/>
      <c r="H64" s="16"/>
      <c r="I64" s="16">
        <v>7</v>
      </c>
      <c r="J64" s="16"/>
      <c r="K64" s="16">
        <v>8</v>
      </c>
      <c r="L64" s="16"/>
      <c r="M64" s="16">
        <v>7</v>
      </c>
      <c r="N64" s="16"/>
      <c r="O64" s="16">
        <v>7</v>
      </c>
      <c r="P64" s="16"/>
      <c r="Q64" s="16">
        <v>7</v>
      </c>
      <c r="R64" s="16"/>
      <c r="S64" s="16">
        <v>5</v>
      </c>
      <c r="T64" s="16"/>
      <c r="U64" s="27">
        <f t="shared" si="25"/>
        <v>133</v>
      </c>
      <c r="V64" s="22">
        <f t="shared" si="26"/>
        <v>6.65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27">
        <f t="shared" si="27"/>
        <v>0</v>
      </c>
      <c r="CN64" s="22">
        <f t="shared" si="28"/>
        <v>0</v>
      </c>
      <c r="CO64" s="22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27" t="e">
        <f>#REF!*$S$7+#REF!*$Q$7+DP64*$O$7+DN64*$M$7+DL64*$K$7+DJ64*$I$7</f>
        <v>#REF!</v>
      </c>
      <c r="DW64" s="22" t="e">
        <f t="shared" si="29"/>
        <v>#REF!</v>
      </c>
      <c r="DX64" s="22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</row>
    <row r="65" spans="1:145" ht="17.25" customHeight="1">
      <c r="A65" s="36">
        <v>47</v>
      </c>
      <c r="B65" s="37" t="s">
        <v>86</v>
      </c>
      <c r="C65" s="38" t="s">
        <v>72</v>
      </c>
      <c r="D65" s="39"/>
      <c r="E65" s="19"/>
      <c r="F65" s="16"/>
      <c r="G65" s="16"/>
      <c r="H65" s="16"/>
      <c r="I65" s="16">
        <v>7</v>
      </c>
      <c r="J65" s="16"/>
      <c r="K65" s="16">
        <v>8</v>
      </c>
      <c r="L65" s="16"/>
      <c r="M65" s="16">
        <v>8</v>
      </c>
      <c r="N65" s="16"/>
      <c r="O65" s="16">
        <v>6</v>
      </c>
      <c r="P65" s="16"/>
      <c r="Q65" s="16">
        <v>6</v>
      </c>
      <c r="R65" s="16"/>
      <c r="S65" s="16">
        <v>9</v>
      </c>
      <c r="T65" s="16"/>
      <c r="U65" s="27">
        <f t="shared" si="25"/>
        <v>150</v>
      </c>
      <c r="V65" s="22">
        <f t="shared" si="26"/>
        <v>7.5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27">
        <f t="shared" si="27"/>
        <v>0</v>
      </c>
      <c r="CN65" s="22">
        <f t="shared" si="28"/>
        <v>0</v>
      </c>
      <c r="CO65" s="22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27" t="e">
        <f>#REF!*$S$7+#REF!*$Q$7+DP65*$O$7+DN65*$M$7+DL65*$K$7+DJ65*$I$7</f>
        <v>#REF!</v>
      </c>
      <c r="DW65" s="22" t="e">
        <f t="shared" si="29"/>
        <v>#REF!</v>
      </c>
      <c r="DX65" s="22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</row>
    <row r="66" spans="1:145" ht="17.25" customHeight="1">
      <c r="A66" s="36">
        <v>49</v>
      </c>
      <c r="B66" s="37" t="s">
        <v>121</v>
      </c>
      <c r="C66" s="38" t="s">
        <v>122</v>
      </c>
      <c r="D66" s="40"/>
      <c r="E66" s="19"/>
      <c r="F66" s="16"/>
      <c r="G66" s="16"/>
      <c r="H66" s="16"/>
      <c r="I66" s="16">
        <v>5</v>
      </c>
      <c r="J66" s="16"/>
      <c r="K66" s="16">
        <v>5</v>
      </c>
      <c r="L66" s="16"/>
      <c r="M66" s="16">
        <v>8</v>
      </c>
      <c r="N66" s="16"/>
      <c r="O66" s="16">
        <v>8</v>
      </c>
      <c r="P66" s="16"/>
      <c r="Q66" s="16">
        <v>6</v>
      </c>
      <c r="R66" s="16"/>
      <c r="S66" s="16">
        <v>6</v>
      </c>
      <c r="T66" s="16"/>
      <c r="U66" s="27">
        <f t="shared" si="25"/>
        <v>126</v>
      </c>
      <c r="V66" s="22">
        <f t="shared" si="26"/>
        <v>6.3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27">
        <f t="shared" si="27"/>
        <v>0</v>
      </c>
      <c r="CN66" s="22">
        <f t="shared" si="28"/>
        <v>0</v>
      </c>
      <c r="CO66" s="22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27" t="e">
        <f>#REF!*$S$7+#REF!*$Q$7+DP66*$O$7+DN66*$M$7+DL66*$K$7+DJ66*$I$7</f>
        <v>#REF!</v>
      </c>
      <c r="DW66" s="22" t="e">
        <f t="shared" si="29"/>
        <v>#REF!</v>
      </c>
      <c r="DX66" s="22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</row>
    <row r="67" spans="1:145" ht="17.25" customHeight="1">
      <c r="A67" s="36">
        <v>38</v>
      </c>
      <c r="B67" s="37" t="s">
        <v>70</v>
      </c>
      <c r="C67" s="38" t="s">
        <v>65</v>
      </c>
      <c r="D67" s="40"/>
      <c r="E67" s="19"/>
      <c r="F67" s="16"/>
      <c r="G67" s="16"/>
      <c r="H67" s="16"/>
      <c r="I67" s="41">
        <v>5</v>
      </c>
      <c r="J67" s="16" t="s">
        <v>150</v>
      </c>
      <c r="K67" s="16">
        <v>5</v>
      </c>
      <c r="L67" s="16"/>
      <c r="M67" s="16">
        <v>5</v>
      </c>
      <c r="N67" s="16"/>
      <c r="O67" s="16">
        <v>6</v>
      </c>
      <c r="P67" s="16"/>
      <c r="Q67" s="16">
        <v>6</v>
      </c>
      <c r="R67" s="16"/>
      <c r="S67" s="16">
        <v>5</v>
      </c>
      <c r="T67" s="16"/>
      <c r="U67" s="27">
        <f aca="true" t="shared" si="30" ref="U67:U72">S67*$S$7+Q67*$Q$7+O67*$O$7+M67*$M$7+K67*$K$7+I67*$I$7</f>
        <v>106</v>
      </c>
      <c r="V67" s="22">
        <f aca="true" t="shared" si="31" ref="V67:V72">U67/$U$7</f>
        <v>5.3</v>
      </c>
      <c r="W67" s="16">
        <v>5</v>
      </c>
      <c r="X67" s="16">
        <v>2</v>
      </c>
      <c r="Y67" s="16">
        <v>5</v>
      </c>
      <c r="Z67" s="16"/>
      <c r="AA67" s="16">
        <v>5</v>
      </c>
      <c r="AB67" s="16">
        <v>3</v>
      </c>
      <c r="AC67" s="16">
        <v>5</v>
      </c>
      <c r="AD67" s="16">
        <v>4</v>
      </c>
      <c r="AE67" s="16">
        <v>5</v>
      </c>
      <c r="AF67" s="16">
        <v>4</v>
      </c>
      <c r="AG67" s="16">
        <v>4</v>
      </c>
      <c r="AH67" s="16">
        <v>2</v>
      </c>
      <c r="AI67" s="16">
        <v>5</v>
      </c>
      <c r="AJ67" s="16"/>
      <c r="AK67" s="27">
        <f aca="true" t="shared" si="32" ref="AK67:AK72">AI67*$AI$7+AG67*$AG$7+AE67*$AE$7+AC67*$AC$7+AA67*$AA$7+Y67*$Y$7+W67*$W$7</f>
        <v>153</v>
      </c>
      <c r="AL67" s="22">
        <f aca="true" t="shared" si="33" ref="AL67:AL72">AK67/$AK$7</f>
        <v>4.78125</v>
      </c>
      <c r="AM67" s="22">
        <f aca="true" t="shared" si="34" ref="AM67:AM72">(AK67+U67)/$AM$7</f>
        <v>4.980769230769231</v>
      </c>
      <c r="AN67" s="16">
        <v>3</v>
      </c>
      <c r="AO67" s="16"/>
      <c r="AP67" s="16">
        <v>4</v>
      </c>
      <c r="AQ67" s="16"/>
      <c r="AR67" s="16">
        <v>4</v>
      </c>
      <c r="AS67" s="16">
        <v>3</v>
      </c>
      <c r="AT67" s="16">
        <v>3</v>
      </c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26">
        <f>AZ67*$AZ$7+AX67*$AX$7+AT67*$AT$7+AR67*$AR$7+AP67*$AP$7+AN67*$AN$7</f>
        <v>53</v>
      </c>
      <c r="BG67" s="62">
        <f aca="true" t="shared" si="35" ref="BG67:BG72">BF67/$BF$7</f>
        <v>1.7666666666666666</v>
      </c>
      <c r="BH67" s="22"/>
      <c r="BI67" s="22"/>
      <c r="BJ67" s="22"/>
      <c r="BK67" s="22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41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27">
        <f>CK67*$S$7+CI67*$Q$7+CC67*$O$7+CA67*$M$7+BY67*$K$7+BW67*$I$7</f>
        <v>0</v>
      </c>
      <c r="CN67" s="22">
        <f>CM67/$U$7</f>
        <v>0</v>
      </c>
      <c r="CO67" s="22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27">
        <f>DB67*$AI$7+CZ67*$AG$7+CX67*$AE$7+CV67*$AC$7+CT67*$AA$7+CR67*$Y$7+CP67*$W$7</f>
        <v>0</v>
      </c>
      <c r="DE67" s="22">
        <f>DD67/$AK$7</f>
        <v>0</v>
      </c>
      <c r="DF67" s="22">
        <f>(DD67+CM67)/$AM$7</f>
        <v>0</v>
      </c>
      <c r="DJ67" s="41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27" t="e">
        <f>#REF!*$S$7+#REF!*$Q$7+DP67*$O$7+DN67*$M$7+DL67*$K$7+DJ67*$I$7</f>
        <v>#REF!</v>
      </c>
      <c r="DW67" s="22" t="e">
        <f>DV67/$U$7</f>
        <v>#REF!</v>
      </c>
      <c r="DX67" s="22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27">
        <f>EK67*$AI$7+EI67*$AG$7+EG67*$AE$7+EE67*$AC$7+EC67*$AA$7+EA67*$Y$7+DY67*$W$7</f>
        <v>0</v>
      </c>
      <c r="EN67" s="22">
        <f>EM67/$AK$7</f>
        <v>0</v>
      </c>
      <c r="EO67" s="22" t="e">
        <f aca="true" t="shared" si="36" ref="EO67:EO72">(EM67+DV67)/$AM$7</f>
        <v>#REF!</v>
      </c>
    </row>
    <row r="68" spans="1:145" ht="17.25" customHeight="1">
      <c r="A68" s="36">
        <v>42</v>
      </c>
      <c r="B68" s="37" t="s">
        <v>70</v>
      </c>
      <c r="C68" s="38" t="s">
        <v>2</v>
      </c>
      <c r="D68" s="39"/>
      <c r="E68" s="19"/>
      <c r="F68" s="16"/>
      <c r="G68" s="16"/>
      <c r="H68" s="16"/>
      <c r="I68" s="16">
        <v>6</v>
      </c>
      <c r="J68" s="16"/>
      <c r="K68" s="16">
        <v>7</v>
      </c>
      <c r="L68" s="16"/>
      <c r="M68" s="16">
        <v>7</v>
      </c>
      <c r="N68" s="16"/>
      <c r="O68" s="16">
        <v>7</v>
      </c>
      <c r="P68" s="16"/>
      <c r="Q68" s="16">
        <v>6</v>
      </c>
      <c r="R68" s="16"/>
      <c r="S68" s="16">
        <v>5</v>
      </c>
      <c r="T68" s="16"/>
      <c r="U68" s="27">
        <f t="shared" si="30"/>
        <v>124</v>
      </c>
      <c r="V68" s="22">
        <f t="shared" si="31"/>
        <v>6.2</v>
      </c>
      <c r="W68" s="16">
        <v>7</v>
      </c>
      <c r="X68" s="16"/>
      <c r="Y68" s="16">
        <v>5</v>
      </c>
      <c r="Z68" s="16"/>
      <c r="AA68" s="16">
        <v>5</v>
      </c>
      <c r="AB68" s="16">
        <v>4</v>
      </c>
      <c r="AC68" s="16">
        <v>5</v>
      </c>
      <c r="AD68" s="16"/>
      <c r="AE68" s="16">
        <v>5</v>
      </c>
      <c r="AF68" s="16"/>
      <c r="AG68" s="16">
        <v>5</v>
      </c>
      <c r="AH68" s="16">
        <v>3</v>
      </c>
      <c r="AI68" s="16">
        <v>4</v>
      </c>
      <c r="AJ68" s="16"/>
      <c r="AK68" s="27">
        <f t="shared" si="32"/>
        <v>167</v>
      </c>
      <c r="AL68" s="22">
        <f t="shared" si="33"/>
        <v>5.21875</v>
      </c>
      <c r="AM68" s="22">
        <f t="shared" si="34"/>
        <v>5.596153846153846</v>
      </c>
      <c r="AN68" s="16">
        <v>6</v>
      </c>
      <c r="AO68" s="16"/>
      <c r="AP68" s="16">
        <v>5</v>
      </c>
      <c r="AQ68" s="16"/>
      <c r="AR68" s="16">
        <v>5</v>
      </c>
      <c r="AS68" s="16"/>
      <c r="AT68" s="16">
        <v>5</v>
      </c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26">
        <f>AZ68*$AZ$7+AX68*$AX$7+AT68*$AT$7+AR68*$AR$7+AP68*$AP$7+AN68*$AN$7</f>
        <v>79</v>
      </c>
      <c r="BG68" s="62">
        <f t="shared" si="35"/>
        <v>2.6333333333333333</v>
      </c>
      <c r="BH68" s="22"/>
      <c r="BI68" s="22"/>
      <c r="BJ68" s="22"/>
      <c r="BK68" s="22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27">
        <f>CK68*$S$7+CI68*$Q$7+CC68*$O$7+CA68*$M$7+BY68*$K$7+BW68*$I$7</f>
        <v>0</v>
      </c>
      <c r="CN68" s="22">
        <f>CM68/$U$7</f>
        <v>0</v>
      </c>
      <c r="CO68" s="22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27">
        <f>DB68*$AI$7+CZ68*$AG$7+CX68*$AE$7+CV68*$AC$7+CT68*$AA$7+CR68*$Y$7+CP68*$W$7</f>
        <v>0</v>
      </c>
      <c r="DE68" s="22">
        <f>DD68/$AK$7</f>
        <v>0</v>
      </c>
      <c r="DF68" s="22">
        <f>(DD68+CM68)/$AM$7</f>
        <v>0</v>
      </c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27" t="e">
        <f>#REF!*$S$7+#REF!*$Q$7+DP68*$O$7+DN68*$M$7+DL68*$K$7+DJ68*$I$7</f>
        <v>#REF!</v>
      </c>
      <c r="DW68" s="22" t="e">
        <f>DV68/$U$7</f>
        <v>#REF!</v>
      </c>
      <c r="DX68" s="22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27">
        <f>EK68*$AI$7+EI68*$AG$7+EG68*$AE$7+EE68*$AC$7+EC68*$AA$7+EA68*$Y$7+DY68*$W$7</f>
        <v>0</v>
      </c>
      <c r="EN68" s="22">
        <f>EM68/$AK$7</f>
        <v>0</v>
      </c>
      <c r="EO68" s="22" t="e">
        <f t="shared" si="36"/>
        <v>#REF!</v>
      </c>
    </row>
    <row r="69" spans="1:145" s="130" customFormat="1" ht="17.25" customHeight="1">
      <c r="A69" s="117">
        <v>41</v>
      </c>
      <c r="B69" s="118" t="s">
        <v>68</v>
      </c>
      <c r="C69" s="119" t="s">
        <v>75</v>
      </c>
      <c r="D69" s="120"/>
      <c r="E69" s="121"/>
      <c r="F69" s="122"/>
      <c r="G69" s="122"/>
      <c r="H69" s="122"/>
      <c r="I69" s="122">
        <v>5</v>
      </c>
      <c r="J69" s="122"/>
      <c r="K69" s="122">
        <v>3</v>
      </c>
      <c r="L69" s="122">
        <v>1</v>
      </c>
      <c r="M69" s="122">
        <v>5</v>
      </c>
      <c r="N69" s="122"/>
      <c r="O69" s="122">
        <v>7</v>
      </c>
      <c r="P69" s="122"/>
      <c r="Q69" s="122">
        <v>6</v>
      </c>
      <c r="R69" s="122"/>
      <c r="S69" s="122">
        <v>6</v>
      </c>
      <c r="T69" s="122"/>
      <c r="U69" s="123">
        <f t="shared" si="30"/>
        <v>108</v>
      </c>
      <c r="V69" s="124">
        <f t="shared" si="31"/>
        <v>5.4</v>
      </c>
      <c r="W69" s="122">
        <v>5</v>
      </c>
      <c r="X69" s="122">
        <v>2</v>
      </c>
      <c r="Y69" s="122">
        <v>5</v>
      </c>
      <c r="Z69" s="122">
        <v>3</v>
      </c>
      <c r="AA69" s="122">
        <v>4</v>
      </c>
      <c r="AB69" s="122">
        <v>3</v>
      </c>
      <c r="AC69" s="122">
        <v>7</v>
      </c>
      <c r="AD69" s="122"/>
      <c r="AE69" s="122">
        <v>6</v>
      </c>
      <c r="AF69" s="122"/>
      <c r="AG69" s="122">
        <v>6</v>
      </c>
      <c r="AH69" s="122">
        <v>4</v>
      </c>
      <c r="AI69" s="122">
        <v>5</v>
      </c>
      <c r="AJ69" s="122"/>
      <c r="AK69" s="123">
        <f t="shared" si="32"/>
        <v>172</v>
      </c>
      <c r="AL69" s="124">
        <f t="shared" si="33"/>
        <v>5.375</v>
      </c>
      <c r="AM69" s="124">
        <f t="shared" si="34"/>
        <v>5.384615384615385</v>
      </c>
      <c r="AN69" s="122"/>
      <c r="AO69" s="122"/>
      <c r="AP69" s="122">
        <v>5</v>
      </c>
      <c r="AQ69" s="122">
        <v>4</v>
      </c>
      <c r="AR69" s="122">
        <v>4</v>
      </c>
      <c r="AS69" s="122">
        <v>1</v>
      </c>
      <c r="AT69" s="122"/>
      <c r="AU69" s="122"/>
      <c r="AV69" s="122">
        <v>6</v>
      </c>
      <c r="AW69" s="122" t="s">
        <v>150</v>
      </c>
      <c r="AX69" s="122"/>
      <c r="AY69" s="122"/>
      <c r="AZ69" s="122">
        <v>5</v>
      </c>
      <c r="BA69" s="122">
        <v>4</v>
      </c>
      <c r="BB69" s="122">
        <v>4</v>
      </c>
      <c r="BC69" s="122" t="s">
        <v>150</v>
      </c>
      <c r="BD69" s="122">
        <v>0</v>
      </c>
      <c r="BE69" s="122"/>
      <c r="BF69" s="125">
        <f>BD69*$BD$7+BB69*$BB$7+AZ69*$AZ$7+AX69*$AX$7+AV69*$AV$7+AT69*$AT$7+AR69*$AR$7+AP69*$AP$7+AN69*$AN$7</f>
        <v>80</v>
      </c>
      <c r="BG69" s="126">
        <f t="shared" si="35"/>
        <v>2.6666666666666665</v>
      </c>
      <c r="BH69" s="127">
        <v>3</v>
      </c>
      <c r="BI69" s="127">
        <v>2</v>
      </c>
      <c r="BJ69" s="127"/>
      <c r="BK69" s="127"/>
      <c r="BL69" s="127">
        <v>3</v>
      </c>
      <c r="BM69" s="127">
        <v>0</v>
      </c>
      <c r="BN69" s="127">
        <v>0</v>
      </c>
      <c r="BO69" s="127"/>
      <c r="BP69" s="127">
        <v>6</v>
      </c>
      <c r="BQ69" s="127"/>
      <c r="BR69" s="127">
        <v>5</v>
      </c>
      <c r="BS69" s="127">
        <v>0</v>
      </c>
      <c r="BT69" s="128">
        <f>BR69*$BR$7+BP69*$BP$7+BN69*$BN$7+BL69*$BL$7+BJ69*$BJ$7+BH69*$BH$7</f>
        <v>47</v>
      </c>
      <c r="BU69" s="129">
        <f>BT69/$BT$7</f>
        <v>2.35</v>
      </c>
      <c r="BV69" s="129">
        <f>(BT69+BF69)/$BV$7</f>
        <v>2.54</v>
      </c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3">
        <f>CK69*$S$7+CI69*$Q$7+CC69*$O$7+CA69*$M$7+BY69*$K$7+BW69*$I$7</f>
        <v>0</v>
      </c>
      <c r="CN69" s="124">
        <f>CM69/$U$7</f>
        <v>0</v>
      </c>
      <c r="CO69" s="124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>
        <f>DB69*$AI$7+CZ69*$AG$7+CX69*$AE$7+CV69*$AC$7+CT69*$AA$7+CR69*$Y$7+CP69*$W$7</f>
        <v>0</v>
      </c>
      <c r="DE69" s="124">
        <f>DD69/$AK$7</f>
        <v>0</v>
      </c>
      <c r="DF69" s="124">
        <f>(DD69+CM69)/$AM$7</f>
        <v>0</v>
      </c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3" t="e">
        <f>#REF!*$S$7+#REF!*$Q$7+DP69*$O$7+DN69*$M$7+DL69*$K$7+DJ69*$I$7</f>
        <v>#REF!</v>
      </c>
      <c r="DW69" s="124" t="e">
        <f>DV69/$U$7</f>
        <v>#REF!</v>
      </c>
      <c r="DX69" s="124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3">
        <f>EK69*$AI$7+EI69*$AG$7+EG69*$AE$7+EE69*$AC$7+EC69*$AA$7+EA69*$Y$7+DY69*$W$7</f>
        <v>0</v>
      </c>
      <c r="EN69" s="124">
        <f>EM69/$AK$7</f>
        <v>0</v>
      </c>
      <c r="EO69" s="124" t="e">
        <f t="shared" si="36"/>
        <v>#REF!</v>
      </c>
    </row>
    <row r="70" spans="1:145" s="53" customFormat="1" ht="17.25" customHeight="1">
      <c r="A70" s="143">
        <v>34</v>
      </c>
      <c r="B70" s="80" t="s">
        <v>113</v>
      </c>
      <c r="C70" s="42" t="s">
        <v>114</v>
      </c>
      <c r="D70" s="84"/>
      <c r="E70" s="81"/>
      <c r="F70" s="41"/>
      <c r="G70" s="41"/>
      <c r="H70" s="41"/>
      <c r="I70" s="41">
        <v>5</v>
      </c>
      <c r="J70" s="41">
        <v>4</v>
      </c>
      <c r="K70" s="41">
        <v>4</v>
      </c>
      <c r="L70" s="41">
        <v>2</v>
      </c>
      <c r="M70" s="41">
        <v>6</v>
      </c>
      <c r="N70" s="41"/>
      <c r="O70" s="41">
        <v>6</v>
      </c>
      <c r="P70" s="41"/>
      <c r="Q70" s="41">
        <v>7</v>
      </c>
      <c r="R70" s="41"/>
      <c r="S70" s="41">
        <v>5</v>
      </c>
      <c r="T70" s="41"/>
      <c r="U70" s="78">
        <f t="shared" si="30"/>
        <v>109</v>
      </c>
      <c r="V70" s="79">
        <f t="shared" si="31"/>
        <v>5.45</v>
      </c>
      <c r="W70" s="41">
        <v>5</v>
      </c>
      <c r="X70" s="41">
        <v>3</v>
      </c>
      <c r="Y70" s="41">
        <v>5</v>
      </c>
      <c r="Z70" s="41">
        <v>4</v>
      </c>
      <c r="AA70" s="41">
        <v>5</v>
      </c>
      <c r="AB70" s="41">
        <v>3</v>
      </c>
      <c r="AC70" s="41">
        <v>5</v>
      </c>
      <c r="AD70" s="41">
        <v>3</v>
      </c>
      <c r="AE70" s="41">
        <v>3</v>
      </c>
      <c r="AF70" s="41" t="s">
        <v>160</v>
      </c>
      <c r="AG70" s="41">
        <v>5</v>
      </c>
      <c r="AH70" s="41">
        <v>3</v>
      </c>
      <c r="AI70" s="41">
        <v>3</v>
      </c>
      <c r="AJ70" s="41"/>
      <c r="AK70" s="78">
        <f t="shared" si="32"/>
        <v>144</v>
      </c>
      <c r="AL70" s="79">
        <f t="shared" si="33"/>
        <v>4.5</v>
      </c>
      <c r="AM70" s="79">
        <f t="shared" si="34"/>
        <v>4.865384615384615</v>
      </c>
      <c r="AN70" s="41">
        <v>5</v>
      </c>
      <c r="AO70" s="41"/>
      <c r="AP70" s="41">
        <v>5</v>
      </c>
      <c r="AQ70" s="41"/>
      <c r="AR70" s="41">
        <v>5</v>
      </c>
      <c r="AS70" s="41"/>
      <c r="AT70" s="41">
        <v>5</v>
      </c>
      <c r="AU70" s="41">
        <v>4</v>
      </c>
      <c r="AV70" s="41">
        <v>3</v>
      </c>
      <c r="AW70" s="41">
        <v>3</v>
      </c>
      <c r="AX70" s="41">
        <v>5</v>
      </c>
      <c r="AY70" s="41">
        <v>3</v>
      </c>
      <c r="AZ70" s="41"/>
      <c r="BA70" s="41"/>
      <c r="BB70" s="41">
        <v>6</v>
      </c>
      <c r="BC70" s="41"/>
      <c r="BD70" s="41">
        <v>5</v>
      </c>
      <c r="BE70" s="41"/>
      <c r="BF70" s="82">
        <f>BD70*$BD$7+BB70*$BB$7+AZ70*$AZ$7+AX70*$AX$7+AV70*$AV$7+AT70*$AT$7+AR70*$AR$7+AP70*$AP$7+AN70*$AN$7</f>
        <v>132</v>
      </c>
      <c r="BG70" s="83">
        <f t="shared" si="35"/>
        <v>4.4</v>
      </c>
      <c r="BH70" s="144">
        <v>4</v>
      </c>
      <c r="BI70" s="144">
        <v>4</v>
      </c>
      <c r="BJ70" s="144">
        <v>5</v>
      </c>
      <c r="BK70" s="144">
        <v>4</v>
      </c>
      <c r="BL70" s="144">
        <v>5</v>
      </c>
      <c r="BM70" s="144">
        <v>4</v>
      </c>
      <c r="BN70" s="144">
        <v>5</v>
      </c>
      <c r="BO70" s="144"/>
      <c r="BP70" s="144">
        <v>6</v>
      </c>
      <c r="BQ70" s="144"/>
      <c r="BR70" s="144">
        <v>8</v>
      </c>
      <c r="BS70" s="144"/>
      <c r="BT70" s="116">
        <f>BR70*$BR$7+BP70*$BP$7+BN70*$BN$7+BL70*$BL$7+BJ70*$BJ$7+BH70*$BH$7</f>
        <v>102</v>
      </c>
      <c r="BU70" s="115">
        <f>BT70/$BT$7</f>
        <v>5.1</v>
      </c>
      <c r="BV70" s="115">
        <f>(BT70+BF70)/$BV$7</f>
        <v>4.68</v>
      </c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78">
        <f>CK70*$S$7+CI70*$Q$7+CC70*$O$7+CA70*$M$7+BY70*$K$7+BW70*$I$7</f>
        <v>0</v>
      </c>
      <c r="CN70" s="79">
        <f>CM70/$U$7</f>
        <v>0</v>
      </c>
      <c r="CO70" s="79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78">
        <f>DB70*$AI$7+CZ70*$AG$7+CX70*$AE$7+CV70*$AC$7+CT70*$AA$7+CR70*$Y$7+CP70*$W$7</f>
        <v>0</v>
      </c>
      <c r="DE70" s="79">
        <f>DD70/$AK$7</f>
        <v>0</v>
      </c>
      <c r="DF70" s="79">
        <f>(DD70+CM70)/$AM$7</f>
        <v>0</v>
      </c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78" t="e">
        <f>#REF!*$S$7+#REF!*$Q$7+DP70*$O$7+DN70*$M$7+DL70*$K$7+DJ70*$I$7</f>
        <v>#REF!</v>
      </c>
      <c r="DW70" s="79" t="e">
        <f>DV70/$U$7</f>
        <v>#REF!</v>
      </c>
      <c r="DX70" s="79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78">
        <f>EK70*$AI$7+EI70*$AG$7+EG70*$AE$7+EE70*$AC$7+EC70*$AA$7+EA70*$Y$7+DY70*$W$7</f>
        <v>0</v>
      </c>
      <c r="EN70" s="79">
        <f>EM70/$AK$7</f>
        <v>0</v>
      </c>
      <c r="EO70" s="79" t="e">
        <f t="shared" si="36"/>
        <v>#REF!</v>
      </c>
    </row>
    <row r="71" spans="1:145" s="53" customFormat="1" ht="17.25" customHeight="1">
      <c r="A71" s="109">
        <v>1</v>
      </c>
      <c r="B71" s="110" t="s">
        <v>87</v>
      </c>
      <c r="C71" s="111" t="s">
        <v>88</v>
      </c>
      <c r="D71" s="112"/>
      <c r="E71" s="113"/>
      <c r="F71" s="82"/>
      <c r="G71" s="82"/>
      <c r="H71" s="82"/>
      <c r="I71" s="82">
        <v>5</v>
      </c>
      <c r="J71" s="82">
        <v>3</v>
      </c>
      <c r="K71" s="82">
        <v>5</v>
      </c>
      <c r="L71" s="82">
        <v>3</v>
      </c>
      <c r="M71" s="82">
        <v>8</v>
      </c>
      <c r="N71" s="82"/>
      <c r="O71" s="82">
        <v>6</v>
      </c>
      <c r="P71" s="82"/>
      <c r="Q71" s="82">
        <v>7</v>
      </c>
      <c r="R71" s="82"/>
      <c r="S71" s="82">
        <v>6</v>
      </c>
      <c r="T71" s="82"/>
      <c r="U71" s="114">
        <f t="shared" si="30"/>
        <v>123</v>
      </c>
      <c r="V71" s="115">
        <f t="shared" si="31"/>
        <v>6.15</v>
      </c>
      <c r="W71" s="82">
        <v>5</v>
      </c>
      <c r="X71" s="82"/>
      <c r="Y71" s="82">
        <v>5</v>
      </c>
      <c r="Z71" s="82"/>
      <c r="AA71" s="82">
        <v>4</v>
      </c>
      <c r="AB71" s="82">
        <v>3</v>
      </c>
      <c r="AC71" s="82">
        <v>6</v>
      </c>
      <c r="AD71" s="82"/>
      <c r="AE71" s="82">
        <v>3</v>
      </c>
      <c r="AF71" s="82" t="s">
        <v>160</v>
      </c>
      <c r="AG71" s="82">
        <v>5</v>
      </c>
      <c r="AH71" s="82">
        <v>3</v>
      </c>
      <c r="AI71" s="82">
        <v>6</v>
      </c>
      <c r="AJ71" s="82"/>
      <c r="AK71" s="114">
        <f t="shared" si="32"/>
        <v>150</v>
      </c>
      <c r="AL71" s="115">
        <f t="shared" si="33"/>
        <v>4.6875</v>
      </c>
      <c r="AM71" s="115">
        <f t="shared" si="34"/>
        <v>5.25</v>
      </c>
      <c r="AN71" s="82">
        <v>5</v>
      </c>
      <c r="AO71" s="82"/>
      <c r="AP71" s="82">
        <v>5</v>
      </c>
      <c r="AQ71" s="82"/>
      <c r="AR71" s="82">
        <v>5</v>
      </c>
      <c r="AS71" s="82"/>
      <c r="AT71" s="82">
        <v>4</v>
      </c>
      <c r="AU71" s="82">
        <v>3</v>
      </c>
      <c r="AV71" s="53">
        <v>6</v>
      </c>
      <c r="AW71" s="82" t="s">
        <v>150</v>
      </c>
      <c r="AX71" s="82">
        <v>5</v>
      </c>
      <c r="AY71" s="82">
        <v>2</v>
      </c>
      <c r="AZ71" s="82">
        <v>6</v>
      </c>
      <c r="BA71" s="82" t="s">
        <v>150</v>
      </c>
      <c r="BB71" s="82"/>
      <c r="BC71" s="82"/>
      <c r="BD71" s="82">
        <v>4</v>
      </c>
      <c r="BE71" s="82">
        <v>4</v>
      </c>
      <c r="BF71" s="82">
        <f>BD71*$BD$7+BB71*$BB$7+AZ71*$AZ$7+AX71*$AX$7+AV71*$AV$7+AT71*$AT$7+AR71*$AR$7+AP71*$AP$7+AN71*$AN$7</f>
        <v>136</v>
      </c>
      <c r="BG71" s="83">
        <f t="shared" si="35"/>
        <v>4.533333333333333</v>
      </c>
      <c r="BH71" s="116">
        <v>3</v>
      </c>
      <c r="BI71" s="116">
        <v>3</v>
      </c>
      <c r="BJ71" s="116">
        <v>3</v>
      </c>
      <c r="BK71" s="116">
        <v>3</v>
      </c>
      <c r="BL71" s="116">
        <v>5</v>
      </c>
      <c r="BM71" s="116">
        <v>2</v>
      </c>
      <c r="BN71" s="116">
        <v>5</v>
      </c>
      <c r="BO71" s="116">
        <v>2</v>
      </c>
      <c r="BP71" s="116">
        <v>7</v>
      </c>
      <c r="BQ71" s="116">
        <v>4</v>
      </c>
      <c r="BR71" s="116">
        <v>5</v>
      </c>
      <c r="BS71" s="116">
        <v>0</v>
      </c>
      <c r="BT71" s="116">
        <f>BR71*$BR$7+BP71*$BP$7+BN71*$BN$7+BL71*$BL$7+BJ71*$BJ$7+BH71*$BH$7</f>
        <v>90</v>
      </c>
      <c r="BU71" s="115">
        <f>BT71/$BT$7</f>
        <v>4.5</v>
      </c>
      <c r="BV71" s="115">
        <f>(BT71+BF71)/$BV$7</f>
        <v>4.52</v>
      </c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114">
        <f>CK71*$S$7+CI71*$Q$7+CC71*$O$7+CA71*$M$7+BY71*$K$7+BW71*$I$7</f>
        <v>0</v>
      </c>
      <c r="CN71" s="115">
        <f>CM71/$U$7</f>
        <v>0</v>
      </c>
      <c r="CO71" s="115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114">
        <f>DB71*$AI$7+CZ71*$AG$7+CX71*$AE$7+CV71*$AC$7+CT71*$AA$7+CR71*$Y$7+CP71*$W$7</f>
        <v>0</v>
      </c>
      <c r="DE71" s="115">
        <f>DD71/$AK$7</f>
        <v>0</v>
      </c>
      <c r="DF71" s="115">
        <f>(DD71+CM71)/$AM$7</f>
        <v>0</v>
      </c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114" t="e">
        <f>#REF!*$S$7+#REF!*$Q$7+DP71*$O$7+DN71*$M$7+DL71*$K$7+DJ71*$I$7</f>
        <v>#REF!</v>
      </c>
      <c r="DW71" s="115" t="e">
        <f>DV71/$U$7</f>
        <v>#REF!</v>
      </c>
      <c r="DX71" s="115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114">
        <f>EK71*$AI$7+EI71*$AG$7+EG71*$AE$7+EE71*$AC$7+EC71*$AA$7+EA71*$Y$7+DY71*$W$7</f>
        <v>0</v>
      </c>
      <c r="EN71" s="115">
        <f>EM71/$AK$7</f>
        <v>0</v>
      </c>
      <c r="EO71" s="115" t="e">
        <f t="shared" si="36"/>
        <v>#REF!</v>
      </c>
    </row>
    <row r="72" spans="1:145" ht="17.25" customHeight="1">
      <c r="A72" s="36">
        <v>25</v>
      </c>
      <c r="B72" s="37" t="s">
        <v>108</v>
      </c>
      <c r="C72" s="38" t="s">
        <v>61</v>
      </c>
      <c r="D72" s="146" t="s">
        <v>191</v>
      </c>
      <c r="E72" s="19"/>
      <c r="F72" s="16"/>
      <c r="G72" s="16"/>
      <c r="H72" s="16"/>
      <c r="I72" s="16">
        <v>5</v>
      </c>
      <c r="J72" s="16">
        <v>4</v>
      </c>
      <c r="K72" s="16">
        <v>6</v>
      </c>
      <c r="L72" s="16"/>
      <c r="M72" s="16">
        <v>9</v>
      </c>
      <c r="N72" s="16"/>
      <c r="O72" s="16">
        <v>7</v>
      </c>
      <c r="P72" s="16"/>
      <c r="Q72" s="16">
        <v>7</v>
      </c>
      <c r="R72" s="16"/>
      <c r="S72" s="16">
        <v>5</v>
      </c>
      <c r="T72" s="16"/>
      <c r="U72" s="27">
        <f t="shared" si="30"/>
        <v>127</v>
      </c>
      <c r="V72" s="22">
        <f t="shared" si="31"/>
        <v>6.35</v>
      </c>
      <c r="W72" s="16">
        <v>5</v>
      </c>
      <c r="X72" s="16"/>
      <c r="Y72" s="16">
        <v>5</v>
      </c>
      <c r="Z72" s="16"/>
      <c r="AA72" s="16">
        <v>5</v>
      </c>
      <c r="AB72" s="16"/>
      <c r="AC72" s="16">
        <v>3</v>
      </c>
      <c r="AD72" s="16">
        <v>3</v>
      </c>
      <c r="AE72" s="16">
        <v>4</v>
      </c>
      <c r="AF72" s="16">
        <v>3</v>
      </c>
      <c r="AG72" s="16">
        <v>5</v>
      </c>
      <c r="AH72" s="16"/>
      <c r="AI72" s="16">
        <v>6</v>
      </c>
      <c r="AJ72" s="16">
        <v>4</v>
      </c>
      <c r="AK72" s="27">
        <f t="shared" si="32"/>
        <v>152</v>
      </c>
      <c r="AL72" s="22">
        <f t="shared" si="33"/>
        <v>4.75</v>
      </c>
      <c r="AM72" s="22">
        <f t="shared" si="34"/>
        <v>5.365384615384615</v>
      </c>
      <c r="AN72" s="16">
        <v>6</v>
      </c>
      <c r="AO72" s="16"/>
      <c r="AP72" s="16">
        <v>6</v>
      </c>
      <c r="AQ72" s="16"/>
      <c r="AR72" s="16">
        <v>5</v>
      </c>
      <c r="AS72" s="16">
        <v>4</v>
      </c>
      <c r="AT72" s="16">
        <v>5</v>
      </c>
      <c r="AU72" s="16"/>
      <c r="AV72" s="16">
        <v>6</v>
      </c>
      <c r="AW72" s="16">
        <v>4</v>
      </c>
      <c r="AX72" s="16">
        <v>8</v>
      </c>
      <c r="AY72" s="16"/>
      <c r="AZ72" s="16">
        <v>5</v>
      </c>
      <c r="BA72" s="16">
        <v>4</v>
      </c>
      <c r="BB72" s="16">
        <v>7</v>
      </c>
      <c r="BC72" s="16"/>
      <c r="BD72" s="16">
        <v>5</v>
      </c>
      <c r="BE72" s="16">
        <v>4</v>
      </c>
      <c r="BF72" s="26">
        <f>BD72*$BD$7+BB72*$BB$7+AZ72*$AZ$7+AX72*$AX$7+AV72*$AV$7+AT72*$AT$7+AR72*$AR$7+AP72*$AP$7+AN72*$AN$7</f>
        <v>178</v>
      </c>
      <c r="BG72" s="62">
        <f t="shared" si="35"/>
        <v>5.933333333333334</v>
      </c>
      <c r="BH72" s="90">
        <v>5</v>
      </c>
      <c r="BI72" s="90"/>
      <c r="BJ72" s="90">
        <v>6</v>
      </c>
      <c r="BK72" s="90"/>
      <c r="BL72" s="90">
        <v>5</v>
      </c>
      <c r="BM72" s="90"/>
      <c r="BN72" s="90">
        <v>4</v>
      </c>
      <c r="BO72" s="90"/>
      <c r="BP72" s="90">
        <v>5</v>
      </c>
      <c r="BQ72" s="90">
        <v>4</v>
      </c>
      <c r="BR72" s="90">
        <v>8</v>
      </c>
      <c r="BS72" s="90"/>
      <c r="BT72" s="89">
        <f>BR72*$BR$7+BP72*$BP$7+BN72*$BN$7+BL72*$BL$7+BJ72*$BJ$7+BH72*$BH$7</f>
        <v>103</v>
      </c>
      <c r="BU72" s="59">
        <f>BT72/$BT$7</f>
        <v>5.15</v>
      </c>
      <c r="BV72" s="59">
        <f>(BT72+BF72)/$BV$7</f>
        <v>5.62</v>
      </c>
      <c r="BW72" s="16">
        <v>5</v>
      </c>
      <c r="BX72" s="16"/>
      <c r="BY72" s="16">
        <v>6</v>
      </c>
      <c r="BZ72" s="16"/>
      <c r="CA72" s="16">
        <v>5</v>
      </c>
      <c r="CB72" s="16"/>
      <c r="CC72" s="16">
        <v>5</v>
      </c>
      <c r="CD72" s="16"/>
      <c r="CE72" s="16">
        <v>6</v>
      </c>
      <c r="CF72" s="16"/>
      <c r="CG72" s="16">
        <v>1</v>
      </c>
      <c r="CH72" s="16"/>
      <c r="CI72" s="16">
        <v>9</v>
      </c>
      <c r="CJ72" s="16"/>
      <c r="CK72" s="16">
        <v>2</v>
      </c>
      <c r="CL72" s="16">
        <v>0</v>
      </c>
      <c r="CM72" s="27">
        <f>CK72*$CK$7+CI72*$CI$7+CG72*$CG$7+CE72*$CE$7+CC72*$CC$7+CA72*$CA$7+BY72*$BY$7+BW72*$BW$7</f>
        <v>121</v>
      </c>
      <c r="CN72" s="22">
        <f>CM72/$CM$7</f>
        <v>4.481481481481482</v>
      </c>
      <c r="CO72" s="155" t="str">
        <f>IF(CN72&gt;=8.995,"Xuất sắc",IF(CN72&gt;=7.995,"Giỏi",IF(CN72&gt;=6.995,"Khá",IF(CN72&gt;=5.995,"TB Khá",IF(CN72&gt;=4.995,"Trung bình",IF(CN72&gt;=3.995,"Yếu",IF(CN72&lt;3.995,"Kém")))))))</f>
        <v>Yếu</v>
      </c>
      <c r="CP72" s="16"/>
      <c r="CQ72" s="16"/>
      <c r="CR72" s="16"/>
      <c r="CS72" s="16"/>
      <c r="CT72" s="16"/>
      <c r="CU72" s="16"/>
      <c r="CV72" s="16">
        <v>8</v>
      </c>
      <c r="CW72" s="16"/>
      <c r="CX72" s="16"/>
      <c r="CY72" s="16"/>
      <c r="CZ72" s="16"/>
      <c r="DA72" s="16"/>
      <c r="DB72" s="16">
        <v>0</v>
      </c>
      <c r="DC72" s="16"/>
      <c r="DD72" s="27">
        <f>DB72*$DB$7+CZ72*$CZ$7+CX72*$CX$7+CV72*$CV$7+CT72*$CT$7+CR72*$CR$7+CP72*$CP$7</f>
        <v>16</v>
      </c>
      <c r="DE72" s="22">
        <f>DD72/$DD$7</f>
        <v>0.7272727272727273</v>
      </c>
      <c r="DF72" s="22">
        <f>(DD72+CM72)/$DF$7</f>
        <v>2.795918367346939</v>
      </c>
      <c r="DG72" s="50" t="str">
        <f>IF(DF72&gt;=8.995,"XuÊt s¾c",IF(DF72&gt;=7.995,"Giái",IF(DF72&gt;=6.995,"Kh¸",IF(DF72&gt;=5.995,"TB Kh¸",IF(DF72&gt;=4.995,"Trung b×nh",IF(DF72&gt;=3.995,"YÕu",IF(DF72&lt;3.995,"KÐm")))))))</f>
        <v>KÐm</v>
      </c>
      <c r="DH72" s="184">
        <f>SUM((IF(BW72&gt;=5,0,$BW$7)),(IF(BY72&gt;=5,0,BY$7)),(IF(CA72&gt;=5,0,$CA$7)),(IF(CC72&gt;=5,0,$CC$7)),,(IF(CE72&gt;=5,0,$CE$7)),(IF(CG72&gt;=5,0,$CG$7)),(IF(CI72&gt;=5,0,$CI$7)),,(IF(CK72&gt;=5,0,$CK$7)),(IF(CP72&gt;=5,0,$CP$7)),(IF(CR72&gt;=5,0,$CR$7)),(IF(CT72&gt;=5,0,$CT$7)),(IF(CV72&gt;=5,0,$CV$7)),(IF(CX72&gt;=5,0,$CX$7)),(IF(CZ72&gt;=5,0,$CZ$7)),(IF(DB72&gt;=5,0,$DB$7)))</f>
        <v>28</v>
      </c>
      <c r="DI72" s="179" t="str">
        <f>IF($CG72&lt;3.495,"Th«i häc",IF($CG72&lt;4.995,"Ngõng häc",IF($DH72&gt;25,"Ngõng häc","Lªn líp")))</f>
        <v>Th«i häc</v>
      </c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27" t="e">
        <f>#REF!*$CK$7+#REF!*$CI$7+DT72*$CG$7+DR72*$CE$7+DP72*$CC$7+DN72*$CA$7+DL72*$BY$7+DJ72*$BW$7</f>
        <v>#REF!</v>
      </c>
      <c r="DW72" s="22" t="e">
        <f>DV72/$CM$7</f>
        <v>#REF!</v>
      </c>
      <c r="DX72" s="155" t="e">
        <f>IF(DW72&gt;=8.995,"Xuất sắc",IF(DW72&gt;=7.995,"Giỏi",IF(DW72&gt;=6.995,"Khá",IF(DW72&gt;=5.995,"TB Khá",IF(DW72&gt;=4.995,"Trung bình",IF(DW72&gt;=3.995,"Yếu",IF(DW72&lt;3.995,"Kém")))))))</f>
        <v>#REF!</v>
      </c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27">
        <f>EK72*$DB$7+EI72*$CZ$7+EG72*$CX$7+EE72*$CV$7+EC72*$CT$7+EA72*$CR$7+DY72*$CP$7</f>
        <v>0</v>
      </c>
      <c r="EN72" s="22">
        <f>EM72/$DD$7</f>
        <v>0</v>
      </c>
      <c r="EO72" s="22" t="e">
        <f t="shared" si="36"/>
        <v>#REF!</v>
      </c>
    </row>
    <row r="73" ht="16.5" customHeight="1">
      <c r="B73" s="4"/>
    </row>
    <row r="74" ht="16.5" customHeight="1">
      <c r="B74" s="4"/>
    </row>
    <row r="75" ht="16.5" customHeight="1">
      <c r="B75" s="4"/>
    </row>
    <row r="76" ht="16.5" customHeight="1">
      <c r="B76" s="4"/>
    </row>
    <row r="77" ht="16.5" customHeight="1">
      <c r="B77" s="4"/>
    </row>
    <row r="78" ht="16.5" customHeight="1">
      <c r="B78" s="4"/>
    </row>
    <row r="79" ht="16.5" customHeight="1">
      <c r="B79" s="4"/>
    </row>
    <row r="80" ht="16.5" customHeight="1">
      <c r="B80" s="4"/>
    </row>
    <row r="81" ht="16.5" customHeight="1">
      <c r="B81" s="4"/>
    </row>
    <row r="82" ht="16.5" customHeight="1">
      <c r="B82" s="4"/>
    </row>
    <row r="83" ht="16.5" customHeight="1">
      <c r="B83" s="4"/>
    </row>
    <row r="84" ht="16.5" customHeight="1">
      <c r="B84" s="4"/>
    </row>
    <row r="85" ht="16.5" customHeight="1">
      <c r="B85" s="4"/>
    </row>
    <row r="86" ht="16.5" customHeight="1">
      <c r="B86" s="4"/>
    </row>
    <row r="87" ht="16.5" customHeight="1">
      <c r="B87" s="4"/>
    </row>
    <row r="88" ht="16.5" customHeight="1">
      <c r="B88" s="4"/>
    </row>
    <row r="89" ht="16.5" customHeight="1">
      <c r="B89" s="4"/>
    </row>
    <row r="90" ht="16.5" customHeight="1">
      <c r="B90" s="4"/>
    </row>
    <row r="91" ht="16.5" customHeight="1">
      <c r="B91" s="4"/>
    </row>
  </sheetData>
  <sheetProtection/>
  <mergeCells count="131">
    <mergeCell ref="DF53:DG53"/>
    <mergeCell ref="DF54:DG54"/>
    <mergeCell ref="DE55:DG55"/>
    <mergeCell ref="DF49:DG49"/>
    <mergeCell ref="DF50:DG50"/>
    <mergeCell ref="DF51:DG51"/>
    <mergeCell ref="DF52:DG52"/>
    <mergeCell ref="DG5:DG7"/>
    <mergeCell ref="DH5:DI7"/>
    <mergeCell ref="CI6:CJ6"/>
    <mergeCell ref="CM5:CM6"/>
    <mergeCell ref="CN5:CN7"/>
    <mergeCell ref="DF5:DF6"/>
    <mergeCell ref="CX5:CY5"/>
    <mergeCell ref="DE5:DE7"/>
    <mergeCell ref="CZ5:DA5"/>
    <mergeCell ref="DB5:DC5"/>
    <mergeCell ref="BW5:BX5"/>
    <mergeCell ref="BW6:BX6"/>
    <mergeCell ref="BY6:BZ6"/>
    <mergeCell ref="CA6:CB6"/>
    <mergeCell ref="BY5:BZ5"/>
    <mergeCell ref="CA5:CB5"/>
    <mergeCell ref="DB6:DC6"/>
    <mergeCell ref="CP5:CQ5"/>
    <mergeCell ref="CV5:CW5"/>
    <mergeCell ref="CK6:CL6"/>
    <mergeCell ref="CP6:CQ6"/>
    <mergeCell ref="CR6:CS6"/>
    <mergeCell ref="CT6:CU6"/>
    <mergeCell ref="DD5:DD6"/>
    <mergeCell ref="CT5:CU5"/>
    <mergeCell ref="CZ6:DA6"/>
    <mergeCell ref="CC5:CD5"/>
    <mergeCell ref="CR5:CS5"/>
    <mergeCell ref="CG5:CH5"/>
    <mergeCell ref="CE5:CF5"/>
    <mergeCell ref="CI5:CJ5"/>
    <mergeCell ref="CK5:CL5"/>
    <mergeCell ref="CC6:CD6"/>
    <mergeCell ref="BN6:BO6"/>
    <mergeCell ref="AC5:AD5"/>
    <mergeCell ref="AE5:AF5"/>
    <mergeCell ref="AM5:AM6"/>
    <mergeCell ref="AK5:AK6"/>
    <mergeCell ref="AT5:AU5"/>
    <mergeCell ref="AV5:AW5"/>
    <mergeCell ref="AX5:AY5"/>
    <mergeCell ref="AN6:AO6"/>
    <mergeCell ref="AP6:AQ6"/>
    <mergeCell ref="Y6:Z6"/>
    <mergeCell ref="AA6:AB6"/>
    <mergeCell ref="Y5:Z5"/>
    <mergeCell ref="W6:X6"/>
    <mergeCell ref="W5:X5"/>
    <mergeCell ref="AG5:AH5"/>
    <mergeCell ref="AI5:AJ5"/>
    <mergeCell ref="AL5:AL7"/>
    <mergeCell ref="AG6:AH6"/>
    <mergeCell ref="AI6:AJ6"/>
    <mergeCell ref="AP5:AQ5"/>
    <mergeCell ref="M5:N5"/>
    <mergeCell ref="O5:P5"/>
    <mergeCell ref="AN5:AO5"/>
    <mergeCell ref="AA5:AB5"/>
    <mergeCell ref="U5:U6"/>
    <mergeCell ref="M6:N6"/>
    <mergeCell ref="O6:P6"/>
    <mergeCell ref="S6:T6"/>
    <mergeCell ref="S5:T5"/>
    <mergeCell ref="V5:V7"/>
    <mergeCell ref="K6:L6"/>
    <mergeCell ref="I5:J5"/>
    <mergeCell ref="K5:L5"/>
    <mergeCell ref="I6:J6"/>
    <mergeCell ref="Q5:R5"/>
    <mergeCell ref="A1:E1"/>
    <mergeCell ref="A2:E2"/>
    <mergeCell ref="A5:A7"/>
    <mergeCell ref="E5:F5"/>
    <mergeCell ref="E6:F6"/>
    <mergeCell ref="G5:H5"/>
    <mergeCell ref="B5:C7"/>
    <mergeCell ref="D5:D7"/>
    <mergeCell ref="G6:H6"/>
    <mergeCell ref="AR6:AS6"/>
    <mergeCell ref="AX6:AY6"/>
    <mergeCell ref="AZ5:BA5"/>
    <mergeCell ref="AZ6:BA6"/>
    <mergeCell ref="AR5:AS5"/>
    <mergeCell ref="BB5:BC5"/>
    <mergeCell ref="BD5:BE5"/>
    <mergeCell ref="BB6:BC6"/>
    <mergeCell ref="BD6:BE6"/>
    <mergeCell ref="BU50:BV50"/>
    <mergeCell ref="BU51:BV51"/>
    <mergeCell ref="BH5:BI5"/>
    <mergeCell ref="BJ5:BK5"/>
    <mergeCell ref="BL5:BM5"/>
    <mergeCell ref="BP5:BQ5"/>
    <mergeCell ref="BN5:BO5"/>
    <mergeCell ref="BP6:BQ6"/>
    <mergeCell ref="BR5:BS5"/>
    <mergeCell ref="BR6:BS6"/>
    <mergeCell ref="DR5:DS5"/>
    <mergeCell ref="DT5:DU5"/>
    <mergeCell ref="EC5:ED5"/>
    <mergeCell ref="DJ5:DK5"/>
    <mergeCell ref="DL5:DM5"/>
    <mergeCell ref="DN5:DO5"/>
    <mergeCell ref="DP5:DQ5"/>
    <mergeCell ref="EE5:EF5"/>
    <mergeCell ref="EG5:EH5"/>
    <mergeCell ref="EI5:EJ5"/>
    <mergeCell ref="EK5:EL5"/>
    <mergeCell ref="EM5:EM6"/>
    <mergeCell ref="EN5:EN7"/>
    <mergeCell ref="EO5:EO6"/>
    <mergeCell ref="DJ6:DK6"/>
    <mergeCell ref="DL6:DM6"/>
    <mergeCell ref="DN6:DO6"/>
    <mergeCell ref="DP6:DQ6"/>
    <mergeCell ref="EC6:ED6"/>
    <mergeCell ref="EI6:EJ6"/>
    <mergeCell ref="EK6:EL6"/>
    <mergeCell ref="DY6:DZ6"/>
    <mergeCell ref="EA6:EB6"/>
    <mergeCell ref="DV5:DV6"/>
    <mergeCell ref="DW5:DW7"/>
    <mergeCell ref="DY5:DZ5"/>
    <mergeCell ref="EA5:EB5"/>
  </mergeCells>
  <conditionalFormatting sqref="DW72 DT8:DT47 BJ69:BJ72 BP69:BP72 BN69:BN72 BH69:BH72 BL69:BL72 BR69:BR72 BW72 CA72 CC72 CI72 CK72 CE72 CG72 CN72 DJ72 DN72 DP72 DR72 DT72 BJ8:BJ47 BP8:BP47 BN8:BN47 BH8:BH47 BL8:BL47 BR8:BR47 BW8:BW47 CA8:CA47 CC8:CC47 CI8:CI47 CK8:CK47 CE8:CE47 CG8:CG47 CN8:CN47 DJ8:DJ47 DN8:DN47 DP8:DP47 DR8:DR47 DW8:DW47">
    <cfRule type="cellIs" priority="2" dxfId="2" operator="lessThan" stopIfTrue="1">
      <formula>5</formula>
    </cfRule>
  </conditionalFormatting>
  <conditionalFormatting sqref="DY67:DY72 EA67:EA72 EC67:EC72 EE67:EE72 EG67:EG72 EI67:EI72 EK67:EK72 DY8:DY47 EA8:EA47 EC8:EC47 EE8:EE47 EG8:EG47 EI8:EI47 EK8:EK47 AV67:AV70 K67:K72 W67:W72 Y67:Y72 AA67:AA72 AC67:AC72 AE67:AE72 AG67:AG72 AI67:AI72 AN67:AN72 AP67:AP72 AR67:AR72 AT67:AT72 BD67:BD72 AX67:AX72 AZ67:AZ72 BB67:BB72 AV72 BY67:BY72 CP67:CP72 CR67:CR72 CT67:CT72 CV67:CV72 CX67:CX72 CZ67:CZ72 DB67:DB72 DL67:DL72 K8:K47 W8:W47 Y8:Y47 AA8:AA47 AC8:AC47 AE8:AE47 AG8:AG47 AI8:AI47 AN8:AN47 AP8:AP47 AR8:AR47 AT8:AT47 BD8:BD47 AX8:AX47 AZ8:AZ47 BB8:BB47 AV8:AV47 BY8:BY47 CP8:CP47 CR8:CR47 CT8:CT47 CV8:CV47 CX8:CX47 CZ8:CZ47 DB8:DB47 DL8:DL47">
    <cfRule type="cellIs" priority="3" dxfId="2" operator="lessThan" stopIfTrue="1">
      <formula>5</formula>
    </cfRule>
  </conditionalFormatting>
  <conditionalFormatting sqref="EO67:EO72 EO8:EO47 AM67:AM72 BH67:BV68 DF67:DF72 AM8:AM47 DF8:DF47">
    <cfRule type="cellIs" priority="4" dxfId="1" operator="lessThan" stopIfTrue="1">
      <formula>5</formula>
    </cfRule>
  </conditionalFormatting>
  <conditionalFormatting sqref="AV71 BG69:BG72 BU69:BV72 BU8:BV47 BG8:BG47">
    <cfRule type="cellIs" priority="1" dxfId="0" operator="lessThan" stopIfTrue="1">
      <formula>5</formula>
    </cfRule>
  </conditionalFormatting>
  <conditionalFormatting sqref="DI72 DI8:DI47">
    <cfRule type="cellIs" priority="5" dxfId="13" operator="notEqual" stopIfTrue="1">
      <formula>"Lªn líp"</formula>
    </cfRule>
  </conditionalFormatting>
  <printOptions/>
  <pageMargins left="0.24" right="0.16" top="0.28" bottom="0.23" header="0.27" footer="0.2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92"/>
  <sheetViews>
    <sheetView zoomScalePageLayoutView="0" workbookViewId="0" topLeftCell="A13">
      <selection activeCell="A32" sqref="A32:IV32"/>
    </sheetView>
  </sheetViews>
  <sheetFormatPr defaultColWidth="9.140625" defaultRowHeight="16.5" customHeight="1"/>
  <cols>
    <col min="1" max="1" width="4.57421875" style="1" customWidth="1"/>
    <col min="2" max="2" width="19.421875" style="3" customWidth="1"/>
    <col min="3" max="3" width="8.140625" style="3" customWidth="1"/>
    <col min="4" max="4" width="12.8515625" style="2" customWidth="1"/>
    <col min="5" max="8" width="4.7109375" style="1" hidden="1" customWidth="1"/>
    <col min="9" max="20" width="4.28125" style="1" hidden="1" customWidth="1"/>
    <col min="21" max="21" width="6.28125" style="24" hidden="1" customWidth="1"/>
    <col min="22" max="22" width="5.7109375" style="24" hidden="1" customWidth="1"/>
    <col min="23" max="36" width="4.28125" style="1" hidden="1" customWidth="1"/>
    <col min="37" max="37" width="6.140625" style="1" hidden="1" customWidth="1"/>
    <col min="38" max="38" width="6.00390625" style="1" hidden="1" customWidth="1"/>
    <col min="39" max="39" width="6.421875" style="1" hidden="1" customWidth="1"/>
    <col min="40" max="57" width="4.28125" style="1" hidden="1" customWidth="1"/>
    <col min="58" max="58" width="5.7109375" style="1" hidden="1" customWidth="1"/>
    <col min="59" max="59" width="6.00390625" style="1" hidden="1" customWidth="1"/>
    <col min="60" max="74" width="6.421875" style="1" hidden="1" customWidth="1"/>
    <col min="75" max="75" width="4.28125" style="1" hidden="1" customWidth="1"/>
    <col min="76" max="76" width="4.7109375" style="1" hidden="1" customWidth="1"/>
    <col min="77" max="90" width="4.28125" style="1" hidden="1" customWidth="1"/>
    <col min="91" max="91" width="6.28125" style="24" hidden="1" customWidth="1"/>
    <col min="92" max="92" width="5.7109375" style="24" hidden="1" customWidth="1"/>
    <col min="93" max="93" width="10.140625" style="24" hidden="1" customWidth="1"/>
    <col min="94" max="107" width="4.28125" style="1" customWidth="1"/>
    <col min="108" max="108" width="6.140625" style="1" customWidth="1"/>
    <col min="109" max="109" width="6.7109375" style="1" customWidth="1"/>
    <col min="110" max="110" width="6.421875" style="1" customWidth="1"/>
    <col min="111" max="111" width="10.140625" style="1" customWidth="1"/>
    <col min="112" max="112" width="5.7109375" style="1" customWidth="1"/>
    <col min="113" max="113" width="9.140625" style="1" customWidth="1"/>
    <col min="114" max="114" width="4.28125" style="1" customWidth="1"/>
    <col min="115" max="115" width="4.7109375" style="1" customWidth="1"/>
    <col min="116" max="129" width="4.28125" style="1" customWidth="1"/>
    <col min="130" max="130" width="6.28125" style="24" customWidth="1"/>
    <col min="131" max="131" width="5.7109375" style="24" customWidth="1"/>
    <col min="132" max="132" width="10.140625" style="24" customWidth="1"/>
    <col min="133" max="146" width="4.28125" style="1" customWidth="1"/>
    <col min="147" max="147" width="6.140625" style="1" customWidth="1"/>
    <col min="148" max="148" width="6.7109375" style="1" customWidth="1"/>
    <col min="149" max="149" width="6.421875" style="1" customWidth="1"/>
    <col min="150" max="16384" width="9.140625" style="1" customWidth="1"/>
  </cols>
  <sheetData>
    <row r="1" spans="1:5" ht="16.5" customHeight="1">
      <c r="A1" s="233" t="s">
        <v>39</v>
      </c>
      <c r="B1" s="233"/>
      <c r="C1" s="233"/>
      <c r="D1" s="233"/>
      <c r="E1" s="233"/>
    </row>
    <row r="2" spans="1:5" ht="15.75">
      <c r="A2" s="234" t="s">
        <v>28</v>
      </c>
      <c r="B2" s="234"/>
      <c r="C2" s="234"/>
      <c r="D2" s="234"/>
      <c r="E2" s="234"/>
    </row>
    <row r="3" spans="2:5" ht="15.75" customHeight="1">
      <c r="B3" s="20"/>
      <c r="C3" s="20"/>
      <c r="D3" s="20"/>
      <c r="E3" s="20"/>
    </row>
    <row r="4" spans="1:5" ht="15.75">
      <c r="A4" s="44" t="s">
        <v>40</v>
      </c>
      <c r="B4" s="55"/>
      <c r="C4" s="2"/>
      <c r="E4" s="2"/>
    </row>
    <row r="5" spans="1:149" ht="15" customHeight="1">
      <c r="A5" s="202" t="s">
        <v>137</v>
      </c>
      <c r="B5" s="232" t="s">
        <v>3</v>
      </c>
      <c r="C5" s="232"/>
      <c r="D5" s="232" t="s">
        <v>4</v>
      </c>
      <c r="E5" s="215" t="s">
        <v>29</v>
      </c>
      <c r="F5" s="216"/>
      <c r="G5" s="215" t="s">
        <v>30</v>
      </c>
      <c r="H5" s="216"/>
      <c r="I5" s="215" t="s">
        <v>31</v>
      </c>
      <c r="J5" s="216"/>
      <c r="K5" s="215" t="s">
        <v>37</v>
      </c>
      <c r="L5" s="216"/>
      <c r="M5" s="215" t="s">
        <v>47</v>
      </c>
      <c r="N5" s="216"/>
      <c r="O5" s="215" t="s">
        <v>41</v>
      </c>
      <c r="P5" s="216"/>
      <c r="Q5" s="215" t="s">
        <v>43</v>
      </c>
      <c r="R5" s="216"/>
      <c r="S5" s="215" t="s">
        <v>32</v>
      </c>
      <c r="T5" s="216"/>
      <c r="U5" s="210" t="s">
        <v>34</v>
      </c>
      <c r="V5" s="212" t="s">
        <v>35</v>
      </c>
      <c r="W5" s="215" t="s">
        <v>36</v>
      </c>
      <c r="X5" s="216"/>
      <c r="Y5" s="215" t="s">
        <v>128</v>
      </c>
      <c r="Z5" s="216"/>
      <c r="AA5" s="215" t="s">
        <v>33</v>
      </c>
      <c r="AB5" s="216"/>
      <c r="AC5" s="215" t="s">
        <v>129</v>
      </c>
      <c r="AD5" s="216"/>
      <c r="AE5" s="215" t="s">
        <v>44</v>
      </c>
      <c r="AF5" s="216"/>
      <c r="AG5" s="215" t="s">
        <v>42</v>
      </c>
      <c r="AH5" s="216"/>
      <c r="AI5" s="215" t="s">
        <v>125</v>
      </c>
      <c r="AJ5" s="216"/>
      <c r="AK5" s="217" t="s">
        <v>34</v>
      </c>
      <c r="AL5" s="219" t="s">
        <v>38</v>
      </c>
      <c r="AM5" s="222" t="s">
        <v>136</v>
      </c>
      <c r="AN5" s="215" t="s">
        <v>138</v>
      </c>
      <c r="AO5" s="216"/>
      <c r="AP5" s="215" t="s">
        <v>139</v>
      </c>
      <c r="AQ5" s="216"/>
      <c r="AR5" s="215" t="s">
        <v>140</v>
      </c>
      <c r="AS5" s="216"/>
      <c r="AT5" s="215" t="s">
        <v>141</v>
      </c>
      <c r="AU5" s="216"/>
      <c r="AV5" s="215" t="s">
        <v>142</v>
      </c>
      <c r="AW5" s="216"/>
      <c r="AX5" s="215" t="s">
        <v>143</v>
      </c>
      <c r="AY5" s="216"/>
      <c r="AZ5" s="215" t="s">
        <v>144</v>
      </c>
      <c r="BA5" s="216"/>
      <c r="BB5" s="215" t="s">
        <v>145</v>
      </c>
      <c r="BC5" s="216"/>
      <c r="BD5" s="215" t="s">
        <v>146</v>
      </c>
      <c r="BE5" s="216"/>
      <c r="BF5" s="169" t="s">
        <v>147</v>
      </c>
      <c r="BG5" s="169" t="s">
        <v>149</v>
      </c>
      <c r="BH5" s="228" t="s">
        <v>151</v>
      </c>
      <c r="BI5" s="229"/>
      <c r="BJ5" s="228" t="s">
        <v>152</v>
      </c>
      <c r="BK5" s="229"/>
      <c r="BL5" s="228" t="s">
        <v>153</v>
      </c>
      <c r="BM5" s="229"/>
      <c r="BN5" s="228" t="s">
        <v>154</v>
      </c>
      <c r="BO5" s="229"/>
      <c r="BP5" s="228" t="s">
        <v>156</v>
      </c>
      <c r="BQ5" s="229"/>
      <c r="BR5" s="228" t="s">
        <v>158</v>
      </c>
      <c r="BS5" s="229"/>
      <c r="BT5" s="172" t="s">
        <v>147</v>
      </c>
      <c r="BU5" s="172" t="s">
        <v>149</v>
      </c>
      <c r="BV5" s="175" t="s">
        <v>149</v>
      </c>
      <c r="BW5" s="215" t="s">
        <v>164</v>
      </c>
      <c r="BX5" s="216"/>
      <c r="BY5" s="215" t="s">
        <v>166</v>
      </c>
      <c r="BZ5" s="216"/>
      <c r="CA5" s="215" t="s">
        <v>167</v>
      </c>
      <c r="CB5" s="216"/>
      <c r="CC5" s="215" t="s">
        <v>169</v>
      </c>
      <c r="CD5" s="216"/>
      <c r="CE5" s="215" t="s">
        <v>171</v>
      </c>
      <c r="CF5" s="216"/>
      <c r="CG5" s="215" t="s">
        <v>172</v>
      </c>
      <c r="CH5" s="216"/>
      <c r="CI5" s="215" t="s">
        <v>173</v>
      </c>
      <c r="CJ5" s="216"/>
      <c r="CK5" s="215" t="s">
        <v>137</v>
      </c>
      <c r="CL5" s="216"/>
      <c r="CM5" s="210" t="s">
        <v>34</v>
      </c>
      <c r="CN5" s="212" t="s">
        <v>219</v>
      </c>
      <c r="CO5" s="152"/>
      <c r="CP5" s="215" t="s">
        <v>206</v>
      </c>
      <c r="CQ5" s="216"/>
      <c r="CR5" s="215" t="s">
        <v>208</v>
      </c>
      <c r="CS5" s="216"/>
      <c r="CT5" s="215" t="s">
        <v>209</v>
      </c>
      <c r="CU5" s="216"/>
      <c r="CV5" s="215" t="s">
        <v>210</v>
      </c>
      <c r="CW5" s="216"/>
      <c r="CX5" s="215" t="s">
        <v>211</v>
      </c>
      <c r="CY5" s="216"/>
      <c r="CZ5" s="215" t="s">
        <v>212</v>
      </c>
      <c r="DA5" s="216"/>
      <c r="DB5" s="215" t="s">
        <v>214</v>
      </c>
      <c r="DC5" s="216"/>
      <c r="DD5" s="217" t="s">
        <v>34</v>
      </c>
      <c r="DE5" s="219" t="s">
        <v>220</v>
      </c>
      <c r="DF5" s="222" t="s">
        <v>221</v>
      </c>
      <c r="DG5" s="203" t="s">
        <v>130</v>
      </c>
      <c r="DH5" s="206" t="s">
        <v>131</v>
      </c>
      <c r="DI5" s="206"/>
      <c r="DJ5" s="215" t="s">
        <v>225</v>
      </c>
      <c r="DK5" s="216"/>
      <c r="DL5" s="215" t="s">
        <v>227</v>
      </c>
      <c r="DM5" s="216"/>
      <c r="DN5" s="215" t="s">
        <v>229</v>
      </c>
      <c r="DO5" s="216"/>
      <c r="DP5" s="215" t="s">
        <v>231</v>
      </c>
      <c r="DQ5" s="216"/>
      <c r="DR5" s="215" t="s">
        <v>232</v>
      </c>
      <c r="DS5" s="216"/>
      <c r="DT5" s="215"/>
      <c r="DU5" s="216"/>
      <c r="DV5" s="215"/>
      <c r="DW5" s="216"/>
      <c r="DX5" s="215"/>
      <c r="DY5" s="216"/>
      <c r="DZ5" s="210" t="s">
        <v>34</v>
      </c>
      <c r="EA5" s="212" t="s">
        <v>222</v>
      </c>
      <c r="EB5" s="152"/>
      <c r="EC5" s="215"/>
      <c r="ED5" s="216"/>
      <c r="EE5" s="215"/>
      <c r="EF5" s="216"/>
      <c r="EG5" s="215"/>
      <c r="EH5" s="216"/>
      <c r="EI5" s="215"/>
      <c r="EJ5" s="216"/>
      <c r="EK5" s="215"/>
      <c r="EL5" s="216"/>
      <c r="EM5" s="215"/>
      <c r="EN5" s="216"/>
      <c r="EO5" s="215"/>
      <c r="EP5" s="216"/>
      <c r="EQ5" s="217" t="s">
        <v>34</v>
      </c>
      <c r="ER5" s="219" t="s">
        <v>223</v>
      </c>
      <c r="ES5" s="222" t="s">
        <v>224</v>
      </c>
    </row>
    <row r="6" spans="1:149" ht="15" customHeight="1">
      <c r="A6" s="202"/>
      <c r="B6" s="232"/>
      <c r="C6" s="232"/>
      <c r="D6" s="232"/>
      <c r="E6" s="208"/>
      <c r="F6" s="209"/>
      <c r="G6" s="208"/>
      <c r="H6" s="209"/>
      <c r="I6" s="208"/>
      <c r="J6" s="209"/>
      <c r="K6" s="208"/>
      <c r="L6" s="209"/>
      <c r="M6" s="208"/>
      <c r="N6" s="209"/>
      <c r="O6" s="208"/>
      <c r="P6" s="209"/>
      <c r="Q6" s="23"/>
      <c r="R6" s="23"/>
      <c r="S6" s="208"/>
      <c r="T6" s="209"/>
      <c r="U6" s="211"/>
      <c r="V6" s="213"/>
      <c r="W6" s="208"/>
      <c r="X6" s="209"/>
      <c r="Y6" s="208"/>
      <c r="Z6" s="209"/>
      <c r="AA6" s="208"/>
      <c r="AB6" s="209"/>
      <c r="AC6" s="18"/>
      <c r="AD6" s="43"/>
      <c r="AE6" s="23"/>
      <c r="AF6" s="23"/>
      <c r="AG6" s="208"/>
      <c r="AH6" s="209"/>
      <c r="AI6" s="208"/>
      <c r="AJ6" s="209"/>
      <c r="AK6" s="218"/>
      <c r="AL6" s="220"/>
      <c r="AM6" s="223"/>
      <c r="AN6" s="208"/>
      <c r="AO6" s="209"/>
      <c r="AP6" s="208"/>
      <c r="AQ6" s="209"/>
      <c r="AR6" s="208"/>
      <c r="AS6" s="209"/>
      <c r="AT6" s="18"/>
      <c r="AU6" s="43"/>
      <c r="AV6" s="23"/>
      <c r="AW6" s="23"/>
      <c r="AX6" s="208"/>
      <c r="AY6" s="209"/>
      <c r="AZ6" s="208"/>
      <c r="BA6" s="209"/>
      <c r="BB6" s="208"/>
      <c r="BC6" s="209"/>
      <c r="BD6" s="208"/>
      <c r="BE6" s="209"/>
      <c r="BF6" s="170" t="s">
        <v>216</v>
      </c>
      <c r="BG6" s="170" t="s">
        <v>216</v>
      </c>
      <c r="BH6" s="86"/>
      <c r="BI6" s="87"/>
      <c r="BJ6" s="86"/>
      <c r="BK6" s="87"/>
      <c r="BL6" s="86"/>
      <c r="BM6" s="87"/>
      <c r="BN6" s="230" t="s">
        <v>155</v>
      </c>
      <c r="BO6" s="231"/>
      <c r="BP6" s="230" t="s">
        <v>157</v>
      </c>
      <c r="BQ6" s="231"/>
      <c r="BR6" s="230" t="s">
        <v>159</v>
      </c>
      <c r="BS6" s="231"/>
      <c r="BT6" s="173" t="s">
        <v>218</v>
      </c>
      <c r="BU6" s="173" t="s">
        <v>218</v>
      </c>
      <c r="BV6" s="176" t="s">
        <v>217</v>
      </c>
      <c r="BW6" s="208" t="s">
        <v>165</v>
      </c>
      <c r="BX6" s="209"/>
      <c r="BY6" s="208"/>
      <c r="BZ6" s="209"/>
      <c r="CA6" s="208" t="s">
        <v>168</v>
      </c>
      <c r="CB6" s="209"/>
      <c r="CC6" s="208" t="s">
        <v>170</v>
      </c>
      <c r="CD6" s="209"/>
      <c r="CE6" s="23"/>
      <c r="CF6" s="23"/>
      <c r="CG6" s="18"/>
      <c r="CH6" s="23"/>
      <c r="CI6" s="208" t="s">
        <v>174</v>
      </c>
      <c r="CJ6" s="209"/>
      <c r="CK6" s="208" t="s">
        <v>175</v>
      </c>
      <c r="CL6" s="209"/>
      <c r="CM6" s="211"/>
      <c r="CN6" s="213"/>
      <c r="CO6" s="153"/>
      <c r="CP6" s="208" t="s">
        <v>207</v>
      </c>
      <c r="CQ6" s="209"/>
      <c r="CR6" s="208"/>
      <c r="CS6" s="209"/>
      <c r="CT6" s="208"/>
      <c r="CU6" s="209"/>
      <c r="CV6" s="18"/>
      <c r="CW6" s="43"/>
      <c r="CX6" s="23"/>
      <c r="CY6" s="23"/>
      <c r="CZ6" s="208" t="s">
        <v>213</v>
      </c>
      <c r="DA6" s="209"/>
      <c r="DB6" s="208" t="s">
        <v>215</v>
      </c>
      <c r="DC6" s="209"/>
      <c r="DD6" s="218"/>
      <c r="DE6" s="220"/>
      <c r="DF6" s="223"/>
      <c r="DG6" s="204"/>
      <c r="DH6" s="199"/>
      <c r="DI6" s="199"/>
      <c r="DJ6" s="208" t="s">
        <v>226</v>
      </c>
      <c r="DK6" s="209"/>
      <c r="DL6" s="208" t="s">
        <v>228</v>
      </c>
      <c r="DM6" s="209"/>
      <c r="DN6" s="208" t="s">
        <v>230</v>
      </c>
      <c r="DO6" s="209"/>
      <c r="DP6" s="208"/>
      <c r="DQ6" s="209"/>
      <c r="DR6" s="23"/>
      <c r="DS6" s="23"/>
      <c r="DT6" s="18"/>
      <c r="DU6" s="23"/>
      <c r="DV6" s="208"/>
      <c r="DW6" s="209"/>
      <c r="DX6" s="208"/>
      <c r="DY6" s="209"/>
      <c r="DZ6" s="211"/>
      <c r="EA6" s="213"/>
      <c r="EB6" s="153"/>
      <c r="EC6" s="208"/>
      <c r="ED6" s="209"/>
      <c r="EE6" s="208"/>
      <c r="EF6" s="209"/>
      <c r="EG6" s="208"/>
      <c r="EH6" s="209"/>
      <c r="EI6" s="18"/>
      <c r="EJ6" s="43"/>
      <c r="EK6" s="23"/>
      <c r="EL6" s="23"/>
      <c r="EM6" s="208"/>
      <c r="EN6" s="209"/>
      <c r="EO6" s="208"/>
      <c r="EP6" s="209"/>
      <c r="EQ6" s="218"/>
      <c r="ER6" s="220"/>
      <c r="ES6" s="223"/>
    </row>
    <row r="7" spans="1:149" s="73" customFormat="1" ht="18.75" customHeight="1">
      <c r="A7" s="202"/>
      <c r="B7" s="232"/>
      <c r="C7" s="232"/>
      <c r="D7" s="232"/>
      <c r="E7" s="18">
        <v>3</v>
      </c>
      <c r="F7" s="21"/>
      <c r="G7" s="18">
        <v>3</v>
      </c>
      <c r="H7" s="21"/>
      <c r="I7" s="18">
        <v>3</v>
      </c>
      <c r="J7" s="21"/>
      <c r="K7" s="18">
        <v>3</v>
      </c>
      <c r="L7" s="21"/>
      <c r="M7" s="18">
        <v>3</v>
      </c>
      <c r="N7" s="21"/>
      <c r="O7" s="18">
        <v>3</v>
      </c>
      <c r="P7" s="21"/>
      <c r="Q7" s="23">
        <v>3</v>
      </c>
      <c r="R7" s="23"/>
      <c r="S7" s="18">
        <v>5</v>
      </c>
      <c r="T7" s="21"/>
      <c r="U7" s="25">
        <f>S7+Q7+O7+M7+K7+I7</f>
        <v>20</v>
      </c>
      <c r="V7" s="214"/>
      <c r="W7" s="18">
        <v>5</v>
      </c>
      <c r="X7" s="21"/>
      <c r="Y7" s="18">
        <v>3</v>
      </c>
      <c r="Z7" s="21"/>
      <c r="AA7" s="18">
        <v>6</v>
      </c>
      <c r="AB7" s="21"/>
      <c r="AC7" s="18">
        <v>3</v>
      </c>
      <c r="AD7" s="43"/>
      <c r="AE7" s="23">
        <v>5</v>
      </c>
      <c r="AF7" s="23"/>
      <c r="AG7" s="18">
        <v>7</v>
      </c>
      <c r="AH7" s="21"/>
      <c r="AI7" s="18">
        <v>3</v>
      </c>
      <c r="AJ7" s="21"/>
      <c r="AK7" s="18">
        <f>AI7+AG7+AE7+AC7+AA7+Y7+W7</f>
        <v>32</v>
      </c>
      <c r="AL7" s="221"/>
      <c r="AM7" s="56">
        <f>AK7+U7</f>
        <v>52</v>
      </c>
      <c r="AN7" s="18">
        <v>4</v>
      </c>
      <c r="AO7" s="21"/>
      <c r="AP7" s="18">
        <v>3</v>
      </c>
      <c r="AQ7" s="21"/>
      <c r="AR7" s="18">
        <v>5</v>
      </c>
      <c r="AS7" s="21"/>
      <c r="AT7" s="18">
        <v>3</v>
      </c>
      <c r="AU7" s="43"/>
      <c r="AV7" s="23">
        <v>3</v>
      </c>
      <c r="AW7" s="23"/>
      <c r="AX7" s="18">
        <v>4</v>
      </c>
      <c r="AY7" s="21"/>
      <c r="AZ7" s="18">
        <v>3</v>
      </c>
      <c r="BA7" s="21"/>
      <c r="BB7" s="18">
        <v>3</v>
      </c>
      <c r="BC7" s="21"/>
      <c r="BD7" s="18">
        <v>2</v>
      </c>
      <c r="BE7" s="21"/>
      <c r="BF7" s="171">
        <f>BD7+BB7+AZ7+AX7+AV7+AT7+AR7+AP7+AN7</f>
        <v>30</v>
      </c>
      <c r="BG7" s="171"/>
      <c r="BH7" s="88">
        <v>4</v>
      </c>
      <c r="BI7" s="88"/>
      <c r="BJ7" s="88">
        <v>4</v>
      </c>
      <c r="BK7" s="88"/>
      <c r="BL7" s="88">
        <v>4</v>
      </c>
      <c r="BM7" s="88"/>
      <c r="BN7" s="88">
        <v>4</v>
      </c>
      <c r="BO7" s="88"/>
      <c r="BP7" s="88">
        <v>3</v>
      </c>
      <c r="BQ7" s="88"/>
      <c r="BR7" s="88">
        <v>1</v>
      </c>
      <c r="BS7" s="88"/>
      <c r="BT7" s="174">
        <f>BR7+BP7+BN7+BL7+BJ7+BH7</f>
        <v>20</v>
      </c>
      <c r="BU7" s="174"/>
      <c r="BV7" s="177">
        <f>BT7+BF7</f>
        <v>50</v>
      </c>
      <c r="BW7" s="18">
        <v>5</v>
      </c>
      <c r="BX7" s="21"/>
      <c r="BY7" s="18">
        <v>3</v>
      </c>
      <c r="BZ7" s="21"/>
      <c r="CA7" s="18">
        <v>3</v>
      </c>
      <c r="CB7" s="21"/>
      <c r="CC7" s="18">
        <v>3</v>
      </c>
      <c r="CD7" s="21"/>
      <c r="CE7" s="23">
        <v>3</v>
      </c>
      <c r="CF7" s="23"/>
      <c r="CG7" s="18">
        <v>4</v>
      </c>
      <c r="CH7" s="23"/>
      <c r="CI7" s="23">
        <v>2</v>
      </c>
      <c r="CJ7" s="23"/>
      <c r="CK7" s="18">
        <v>4</v>
      </c>
      <c r="CL7" s="21"/>
      <c r="CM7" s="25">
        <f>CK7+CI7+CG7+CE7+CC7+CA7+BY7+BW7</f>
        <v>27</v>
      </c>
      <c r="CN7" s="214"/>
      <c r="CO7" s="154"/>
      <c r="CP7" s="18">
        <v>3</v>
      </c>
      <c r="CQ7" s="21"/>
      <c r="CR7" s="18">
        <v>3</v>
      </c>
      <c r="CS7" s="21"/>
      <c r="CT7" s="18">
        <v>3</v>
      </c>
      <c r="CU7" s="21"/>
      <c r="CV7" s="18">
        <v>2</v>
      </c>
      <c r="CW7" s="43"/>
      <c r="CX7" s="23">
        <v>5</v>
      </c>
      <c r="CY7" s="23"/>
      <c r="CZ7" s="18">
        <v>3</v>
      </c>
      <c r="DA7" s="21"/>
      <c r="DB7" s="18">
        <v>3</v>
      </c>
      <c r="DC7" s="21"/>
      <c r="DD7" s="18">
        <f>DB7+CZ7+CX7+CV7+CT7+CR7+CP7</f>
        <v>22</v>
      </c>
      <c r="DE7" s="221"/>
      <c r="DF7" s="56">
        <f>DD7+CM7</f>
        <v>49</v>
      </c>
      <c r="DG7" s="205"/>
      <c r="DH7" s="200"/>
      <c r="DI7" s="200"/>
      <c r="DJ7" s="18">
        <v>3</v>
      </c>
      <c r="DK7" s="21"/>
      <c r="DL7" s="18">
        <v>3</v>
      </c>
      <c r="DM7" s="21"/>
      <c r="DN7" s="18">
        <v>4</v>
      </c>
      <c r="DO7" s="21"/>
      <c r="DP7" s="18">
        <v>3</v>
      </c>
      <c r="DQ7" s="21"/>
      <c r="DR7" s="23">
        <v>8</v>
      </c>
      <c r="DS7" s="23"/>
      <c r="DT7" s="18"/>
      <c r="DU7" s="23"/>
      <c r="DV7" s="23"/>
      <c r="DW7" s="23"/>
      <c r="DX7" s="18"/>
      <c r="DY7" s="21"/>
      <c r="DZ7" s="25">
        <f>DX7+DV7+DT7+DR7+DP7+DN7+DL7+DJ7</f>
        <v>21</v>
      </c>
      <c r="EA7" s="214"/>
      <c r="EB7" s="154"/>
      <c r="EC7" s="18"/>
      <c r="ED7" s="21"/>
      <c r="EE7" s="18"/>
      <c r="EF7" s="21"/>
      <c r="EG7" s="18"/>
      <c r="EH7" s="21"/>
      <c r="EI7" s="18"/>
      <c r="EJ7" s="43"/>
      <c r="EK7" s="23"/>
      <c r="EL7" s="23"/>
      <c r="EM7" s="18"/>
      <c r="EN7" s="21"/>
      <c r="EO7" s="18"/>
      <c r="EP7" s="21"/>
      <c r="EQ7" s="18">
        <f>EO7+EM7+EK7+EI7+EG7+EE7+EC7</f>
        <v>0</v>
      </c>
      <c r="ER7" s="221"/>
      <c r="ES7" s="56">
        <f>EQ7+DZ7</f>
        <v>21</v>
      </c>
    </row>
    <row r="8" spans="1:149" ht="17.25" customHeight="1">
      <c r="A8" s="36">
        <v>1</v>
      </c>
      <c r="B8" s="37" t="s">
        <v>56</v>
      </c>
      <c r="C8" s="42" t="s">
        <v>5</v>
      </c>
      <c r="D8" s="195">
        <v>33304</v>
      </c>
      <c r="E8" s="19"/>
      <c r="F8" s="16"/>
      <c r="G8" s="16"/>
      <c r="H8" s="16"/>
      <c r="I8" s="16">
        <v>9</v>
      </c>
      <c r="J8" s="16"/>
      <c r="K8" s="16">
        <v>8</v>
      </c>
      <c r="L8" s="16"/>
      <c r="M8" s="16">
        <v>8</v>
      </c>
      <c r="N8" s="16"/>
      <c r="O8" s="16">
        <v>8</v>
      </c>
      <c r="P8" s="16"/>
      <c r="Q8" s="16">
        <v>6</v>
      </c>
      <c r="R8" s="16"/>
      <c r="S8" s="16">
        <v>7</v>
      </c>
      <c r="T8" s="16"/>
      <c r="U8" s="27">
        <f aca="true" t="shared" si="0" ref="U8:U48">S8*$S$7+Q8*$Q$7+O8*$O$7+M8*$M$7+K8*$K$7+I8*$I$7</f>
        <v>152</v>
      </c>
      <c r="V8" s="22">
        <f aca="true" t="shared" si="1" ref="V8:V48">U8/$U$7</f>
        <v>7.6</v>
      </c>
      <c r="W8" s="16">
        <v>7</v>
      </c>
      <c r="X8" s="16"/>
      <c r="Y8" s="16">
        <v>7</v>
      </c>
      <c r="Z8" s="16"/>
      <c r="AA8" s="16">
        <v>8</v>
      </c>
      <c r="AB8" s="16"/>
      <c r="AC8" s="16">
        <v>8</v>
      </c>
      <c r="AD8" s="16"/>
      <c r="AE8" s="16">
        <v>7</v>
      </c>
      <c r="AF8" s="16"/>
      <c r="AG8" s="16">
        <v>6</v>
      </c>
      <c r="AH8" s="16"/>
      <c r="AI8" s="16">
        <v>6</v>
      </c>
      <c r="AJ8" s="16"/>
      <c r="AK8" s="27">
        <f aca="true" t="shared" si="2" ref="AK8:AK48">AI8*$AI$7+AG8*$AG$7+AE8*$AE$7+AC8*$AC$7+AA8*$AA$7+Y8*$Y$7+W8*$W$7</f>
        <v>223</v>
      </c>
      <c r="AL8" s="22">
        <f aca="true" t="shared" si="3" ref="AL8:AL48">AK8/$AK$7</f>
        <v>6.96875</v>
      </c>
      <c r="AM8" s="22">
        <f aca="true" t="shared" si="4" ref="AM8:AM48">(AK8+U8)/$AM$7</f>
        <v>7.211538461538462</v>
      </c>
      <c r="AN8" s="16">
        <v>7</v>
      </c>
      <c r="AO8" s="16"/>
      <c r="AP8" s="16">
        <v>6</v>
      </c>
      <c r="AQ8" s="16"/>
      <c r="AR8" s="16">
        <v>8</v>
      </c>
      <c r="AS8" s="16"/>
      <c r="AT8" s="16">
        <v>8</v>
      </c>
      <c r="AU8" s="16"/>
      <c r="AV8" s="16">
        <v>8</v>
      </c>
      <c r="AW8" s="16"/>
      <c r="AX8" s="16">
        <v>8</v>
      </c>
      <c r="AY8" s="16"/>
      <c r="AZ8" s="16">
        <v>7</v>
      </c>
      <c r="BA8" s="16"/>
      <c r="BB8" s="16">
        <v>8</v>
      </c>
      <c r="BC8" s="16"/>
      <c r="BD8" s="16">
        <v>6</v>
      </c>
      <c r="BE8" s="16"/>
      <c r="BF8" s="26">
        <f aca="true" t="shared" si="5" ref="BF8:BF48">BD8*$BD$7+BB8*$BB$7+AZ8*$AZ$7+AX8*$AX$7+AV8*$AV$7+AT8*$AT$7+AR8*$AR$7+AP8*$AP$7+AN8*$AN$7</f>
        <v>223</v>
      </c>
      <c r="BG8" s="62">
        <f aca="true" t="shared" si="6" ref="BG8:BG48">BF8/$BF$7</f>
        <v>7.433333333333334</v>
      </c>
      <c r="BH8" s="90">
        <v>10</v>
      </c>
      <c r="BI8" s="90"/>
      <c r="BJ8" s="90">
        <v>8</v>
      </c>
      <c r="BK8" s="90"/>
      <c r="BL8" s="90">
        <v>8</v>
      </c>
      <c r="BM8" s="90"/>
      <c r="BN8" s="90">
        <v>8</v>
      </c>
      <c r="BO8" s="90"/>
      <c r="BP8" s="90">
        <v>9</v>
      </c>
      <c r="BQ8" s="90"/>
      <c r="BR8" s="90">
        <v>9</v>
      </c>
      <c r="BS8" s="90"/>
      <c r="BT8" s="89">
        <f aca="true" t="shared" si="7" ref="BT8:BT48">BR8*$BR$7+BP8*$BP$7+BN8*$BN$7+BL8*$BL$7+BJ8*$BJ$7+BH8*$BH$7</f>
        <v>172</v>
      </c>
      <c r="BU8" s="59">
        <f aca="true" t="shared" si="8" ref="BU8:BU48">BT8/$BT$7</f>
        <v>8.6</v>
      </c>
      <c r="BV8" s="59">
        <f aca="true" t="shared" si="9" ref="BV8:BV48">(BT8+BF8)/$BV$7</f>
        <v>7.9</v>
      </c>
      <c r="BW8" s="16">
        <v>8</v>
      </c>
      <c r="BX8" s="16"/>
      <c r="BY8" s="16">
        <v>9</v>
      </c>
      <c r="BZ8" s="16"/>
      <c r="CA8" s="16">
        <v>8</v>
      </c>
      <c r="CB8" s="16"/>
      <c r="CC8" s="16">
        <v>8</v>
      </c>
      <c r="CD8" s="16"/>
      <c r="CE8" s="16">
        <v>8</v>
      </c>
      <c r="CF8" s="16"/>
      <c r="CG8" s="16">
        <v>9</v>
      </c>
      <c r="CH8" s="16"/>
      <c r="CI8" s="16">
        <v>9</v>
      </c>
      <c r="CJ8" s="16"/>
      <c r="CK8" s="16">
        <v>8</v>
      </c>
      <c r="CL8" s="16"/>
      <c r="CM8" s="27">
        <f aca="true" t="shared" si="10" ref="CM8:CM48">CK8*$CK$7+CI8*$CI$7+CG8*$CG$7+CE8*$CE$7+CC8*$CC$7+CA8*$CA$7+BY8*$BY$7+BW8*$BW$7</f>
        <v>225</v>
      </c>
      <c r="CN8" s="22">
        <f aca="true" t="shared" si="11" ref="CN8:CN48">CM8/$CM$7</f>
        <v>8.333333333333334</v>
      </c>
      <c r="CO8" s="155" t="str">
        <f aca="true" t="shared" si="12" ref="CO8:CO48">IF(CN8&gt;=8.995,"Xuất sắc",IF(CN8&gt;=7.995,"Giỏi",IF(CN8&gt;=6.995,"Khá",IF(CN8&gt;=5.995,"TB Khá",IF(CN8&gt;=4.995,"Trung bình",IF(CN8&gt;=3.995,"Yếu",IF(CN8&lt;3.995,"Kém")))))))</f>
        <v>Giỏi</v>
      </c>
      <c r="CP8" s="16">
        <v>8</v>
      </c>
      <c r="CQ8" s="16"/>
      <c r="CR8" s="16">
        <v>9</v>
      </c>
      <c r="CS8" s="16"/>
      <c r="CT8" s="16">
        <v>10</v>
      </c>
      <c r="CU8" s="16"/>
      <c r="CV8" s="16">
        <v>9</v>
      </c>
      <c r="CW8" s="16"/>
      <c r="CX8" s="16">
        <v>9</v>
      </c>
      <c r="CY8" s="16"/>
      <c r="CZ8" s="16">
        <v>9</v>
      </c>
      <c r="DA8" s="16"/>
      <c r="DB8" s="16">
        <v>8</v>
      </c>
      <c r="DC8" s="16"/>
      <c r="DD8" s="27">
        <f aca="true" t="shared" si="13" ref="DD8:DD48">DB8*$DB$7+CZ8*$CZ$7+CX8*$CX$7+CV8*$CV$7+CT8*$CT$7+CR8*$CR$7+CP8*$CP$7</f>
        <v>195</v>
      </c>
      <c r="DE8" s="22">
        <f aca="true" t="shared" si="14" ref="DE8:DE48">DD8/$DD$7</f>
        <v>8.863636363636363</v>
      </c>
      <c r="DF8" s="22">
        <f>(DD8+CM8)/$DF$7</f>
        <v>8.571428571428571</v>
      </c>
      <c r="DG8" s="47" t="str">
        <f>IF(DF8&gt;=8.995,"XuÊt s¾c",IF(DF8&gt;=7.995,"Giái",IF(DF8&gt;=6.995,"Kh¸",IF(DF8&gt;=5.995,"TB Kh¸",IF(DF8&gt;=4.995,"Trung b×nh",IF(DF8&gt;=3.995,"YÕu",IF(DF8&lt;3.995,"KÐm")))))))</f>
        <v>Giái</v>
      </c>
      <c r="DH8" s="183">
        <f>SUM((IF(BW8&gt;=5,0,$BW$7)),(IF(BY8&gt;=5,0,BY$7)),(IF(CA8&gt;=5,0,$CA$7)),(IF(CC8&gt;=5,0,$CC$7)),,(IF(CE8&gt;=5,0,$CE$7)),(IF(CG8&gt;=5,0,$CG$7)),(IF(CI8&gt;=5,0,$CI$7)),,(IF(CK8&gt;=5,0,$CK$7)),(IF(CP8&gt;=5,0,$CP$7)),(IF(CR8&gt;=5,0,$CR$7)),(IF(CT8&gt;=5,0,$CT$7)),(IF(CV8&gt;=5,0,$CV$7)),(IF(CX8&gt;=5,0,$CX$7)),(IF(CZ8&gt;=5,0,$CZ$7)),(IF(DB8&gt;=5,0,$DB$7)))</f>
        <v>0</v>
      </c>
      <c r="DI8" s="178" t="str">
        <f>IF($CG8&lt;3.495,"Th«i häc",IF($CG8&lt;4.995,"Ngõng häc",IF($DH8&gt;25,"Ngõng häc","Lªn líp")))</f>
        <v>Lªn líp</v>
      </c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27">
        <f>DX8*$CK$7+DV8*$CI$7+DT8*$CG$7+DR8*$CE$7+DP8*$CC$7+DN8*$CA$7+DL8*$BY$7+DJ8*$BW$7</f>
        <v>0</v>
      </c>
      <c r="EA8" s="22">
        <f>DZ8/$CM$7</f>
        <v>0</v>
      </c>
      <c r="EB8" s="155" t="str">
        <f aca="true" t="shared" si="15" ref="EB8:EB48">IF(EA8&gt;=8.995,"Xuất sắc",IF(EA8&gt;=7.995,"Giỏi",IF(EA8&gt;=6.995,"Khá",IF(EA8&gt;=5.995,"TB Khá",IF(EA8&gt;=4.995,"Trung bình",IF(EA8&gt;=3.995,"Yếu",IF(EA8&lt;3.995,"Kém")))))))</f>
        <v>Kém</v>
      </c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27">
        <f>EO8*$DB$7+EM8*$CZ$7+EK8*$CX$7+EI8*$CV$7+EG8*$CT$7+EE8*$CR$7+EC8*$CP$7</f>
        <v>0</v>
      </c>
      <c r="ER8" s="22">
        <f>EQ8/$DD$7</f>
        <v>0</v>
      </c>
      <c r="ES8" s="22">
        <f>(EQ8+DZ8)/$AM$7</f>
        <v>0</v>
      </c>
    </row>
    <row r="9" spans="1:149" ht="17.25" customHeight="1">
      <c r="A9" s="36">
        <v>2</v>
      </c>
      <c r="B9" s="37" t="s">
        <v>104</v>
      </c>
      <c r="C9" s="38" t="s">
        <v>23</v>
      </c>
      <c r="D9" s="146" t="s">
        <v>189</v>
      </c>
      <c r="E9" s="19"/>
      <c r="F9" s="16"/>
      <c r="G9" s="16"/>
      <c r="H9" s="16"/>
      <c r="I9" s="16">
        <v>8</v>
      </c>
      <c r="J9" s="16"/>
      <c r="K9" s="16">
        <v>9</v>
      </c>
      <c r="L9" s="16"/>
      <c r="M9" s="16">
        <v>9</v>
      </c>
      <c r="N9" s="16"/>
      <c r="O9" s="16">
        <v>8</v>
      </c>
      <c r="P9" s="16"/>
      <c r="Q9" s="16">
        <v>8</v>
      </c>
      <c r="R9" s="16"/>
      <c r="S9" s="16">
        <v>7</v>
      </c>
      <c r="T9" s="16"/>
      <c r="U9" s="27">
        <f t="shared" si="0"/>
        <v>161</v>
      </c>
      <c r="V9" s="22">
        <f t="shared" si="1"/>
        <v>8.05</v>
      </c>
      <c r="W9" s="16">
        <v>6</v>
      </c>
      <c r="X9" s="16"/>
      <c r="Y9" s="16">
        <v>6</v>
      </c>
      <c r="Z9" s="16"/>
      <c r="AA9" s="16">
        <v>6</v>
      </c>
      <c r="AB9" s="16"/>
      <c r="AC9" s="16">
        <v>7</v>
      </c>
      <c r="AD9" s="16"/>
      <c r="AE9" s="16">
        <v>8</v>
      </c>
      <c r="AF9" s="16"/>
      <c r="AG9" s="16">
        <v>5</v>
      </c>
      <c r="AH9" s="16"/>
      <c r="AI9" s="16">
        <v>6</v>
      </c>
      <c r="AJ9" s="16"/>
      <c r="AK9" s="27">
        <f t="shared" si="2"/>
        <v>198</v>
      </c>
      <c r="AL9" s="22">
        <f t="shared" si="3"/>
        <v>6.1875</v>
      </c>
      <c r="AM9" s="22">
        <f t="shared" si="4"/>
        <v>6.903846153846154</v>
      </c>
      <c r="AN9" s="16">
        <v>7</v>
      </c>
      <c r="AO9" s="16"/>
      <c r="AP9" s="16">
        <v>6</v>
      </c>
      <c r="AQ9" s="16"/>
      <c r="AR9" s="16">
        <v>6</v>
      </c>
      <c r="AS9" s="16"/>
      <c r="AT9" s="16">
        <v>8</v>
      </c>
      <c r="AU9" s="16"/>
      <c r="AV9" s="16">
        <v>7</v>
      </c>
      <c r="AW9" s="16"/>
      <c r="AX9" s="16">
        <v>6</v>
      </c>
      <c r="AY9" s="16"/>
      <c r="AZ9" s="16">
        <v>6</v>
      </c>
      <c r="BA9" s="16"/>
      <c r="BB9" s="16">
        <v>8</v>
      </c>
      <c r="BC9" s="16"/>
      <c r="BD9" s="16">
        <v>5</v>
      </c>
      <c r="BE9" s="16"/>
      <c r="BF9" s="26">
        <f t="shared" si="5"/>
        <v>197</v>
      </c>
      <c r="BG9" s="62">
        <f t="shared" si="6"/>
        <v>6.566666666666666</v>
      </c>
      <c r="BH9" s="90">
        <v>8</v>
      </c>
      <c r="BI9" s="90"/>
      <c r="BJ9" s="90">
        <v>7</v>
      </c>
      <c r="BK9" s="90"/>
      <c r="BL9" s="90">
        <v>8</v>
      </c>
      <c r="BM9" s="90"/>
      <c r="BN9" s="90">
        <v>7</v>
      </c>
      <c r="BO9" s="90"/>
      <c r="BP9" s="90">
        <v>7</v>
      </c>
      <c r="BQ9" s="90"/>
      <c r="BR9" s="90">
        <v>9</v>
      </c>
      <c r="BS9" s="90"/>
      <c r="BT9" s="89">
        <f t="shared" si="7"/>
        <v>150</v>
      </c>
      <c r="BU9" s="59">
        <f t="shared" si="8"/>
        <v>7.5</v>
      </c>
      <c r="BV9" s="59">
        <f t="shared" si="9"/>
        <v>6.94</v>
      </c>
      <c r="BW9" s="16">
        <v>6</v>
      </c>
      <c r="BX9" s="16"/>
      <c r="BY9" s="16">
        <v>8</v>
      </c>
      <c r="BZ9" s="16"/>
      <c r="CA9" s="16">
        <v>7</v>
      </c>
      <c r="CB9" s="16"/>
      <c r="CC9" s="16">
        <v>8</v>
      </c>
      <c r="CD9" s="16"/>
      <c r="CE9" s="16">
        <v>7</v>
      </c>
      <c r="CF9" s="16"/>
      <c r="CG9" s="16">
        <v>8</v>
      </c>
      <c r="CH9" s="16"/>
      <c r="CI9" s="16">
        <v>9</v>
      </c>
      <c r="CJ9" s="16"/>
      <c r="CK9" s="16">
        <v>8</v>
      </c>
      <c r="CL9" s="16"/>
      <c r="CM9" s="27">
        <f t="shared" si="10"/>
        <v>202</v>
      </c>
      <c r="CN9" s="22">
        <f t="shared" si="11"/>
        <v>7.481481481481482</v>
      </c>
      <c r="CO9" s="155" t="str">
        <f t="shared" si="12"/>
        <v>Khá</v>
      </c>
      <c r="CP9" s="16">
        <v>8</v>
      </c>
      <c r="CQ9" s="16"/>
      <c r="CR9" s="16">
        <v>9</v>
      </c>
      <c r="CS9" s="16"/>
      <c r="CT9" s="16">
        <v>10</v>
      </c>
      <c r="CU9" s="16"/>
      <c r="CV9" s="16">
        <v>9</v>
      </c>
      <c r="CW9" s="16"/>
      <c r="CX9" s="16">
        <v>8</v>
      </c>
      <c r="CY9" s="16"/>
      <c r="CZ9" s="16">
        <v>8</v>
      </c>
      <c r="DA9" s="16"/>
      <c r="DB9" s="16">
        <v>7</v>
      </c>
      <c r="DC9" s="16"/>
      <c r="DD9" s="27">
        <f t="shared" si="13"/>
        <v>184</v>
      </c>
      <c r="DE9" s="22">
        <f t="shared" si="14"/>
        <v>8.363636363636363</v>
      </c>
      <c r="DF9" s="22">
        <f aca="true" t="shared" si="16" ref="DF9:DF48">(DD9+CM9)/$DF$7</f>
        <v>7.877551020408164</v>
      </c>
      <c r="DG9" s="50" t="str">
        <f aca="true" t="shared" si="17" ref="DG9:DG48">IF(DF9&gt;=8.995,"XuÊt s¾c",IF(DF9&gt;=7.995,"Giái",IF(DF9&gt;=6.995,"Kh¸",IF(DF9&gt;=5.995,"TB Kh¸",IF(DF9&gt;=4.995,"Trung b×nh",IF(DF9&gt;=3.995,"YÕu",IF(DF9&lt;3.995,"KÐm")))))))</f>
        <v>Kh¸</v>
      </c>
      <c r="DH9" s="184">
        <f>SUM((IF(BW9&gt;=5,0,$BW$7)),(IF(BY9&gt;=5,0,BY$7)),(IF(CA9&gt;=5,0,$CA$7)),(IF(CC9&gt;=5,0,$CC$7)),,(IF(CE9&gt;=5,0,$CE$7)),(IF(CG9&gt;=5,0,$CG$7)),(IF(CI9&gt;=5,0,$CI$7)),,(IF(CK9&gt;=5,0,$CK$7)),(IF(CP9&gt;=5,0,$CP$7)),(IF(CR9&gt;=5,0,$CR$7)),(IF(CT9&gt;=5,0,$CT$7)),(IF(CV9&gt;=5,0,$CV$7)),(IF(CX9&gt;=5,0,$CX$7)),(IF(CZ9&gt;=5,0,$CZ$7)),(IF(DB9&gt;=5,0,$DB$7)))</f>
        <v>0</v>
      </c>
      <c r="DI9" s="179" t="str">
        <f aca="true" t="shared" si="18" ref="DI9:DI48">IF($CG9&lt;3.495,"Th«i häc",IF($CG9&lt;4.995,"Ngõng häc",IF($DH9&gt;25,"Ngõng häc","Lªn líp")))</f>
        <v>Lªn líp</v>
      </c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27">
        <f aca="true" t="shared" si="19" ref="DZ9:DZ48">DX9*$CK$7+DV9*$CI$7+DT9*$CG$7+DR9*$CE$7+DP9*$CC$7+DN9*$CA$7+DL9*$BY$7+DJ9*$BW$7</f>
        <v>0</v>
      </c>
      <c r="EA9" s="22">
        <f aca="true" t="shared" si="20" ref="EA9:EA48">DZ9/$CM$7</f>
        <v>0</v>
      </c>
      <c r="EB9" s="155" t="str">
        <f t="shared" si="15"/>
        <v>Kém</v>
      </c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27">
        <f aca="true" t="shared" si="21" ref="EQ9:EQ48">EO9*$DB$7+EM9*$CZ$7+EK9*$CX$7+EI9*$CV$7+EG9*$CT$7+EE9*$CR$7+EC9*$CP$7</f>
        <v>0</v>
      </c>
      <c r="ER9" s="22">
        <f aca="true" t="shared" si="22" ref="ER9:ER48">EQ9/$DD$7</f>
        <v>0</v>
      </c>
      <c r="ES9" s="22">
        <f aca="true" t="shared" si="23" ref="ES9:ES46">(EQ9+DZ9)/$AM$7</f>
        <v>0</v>
      </c>
    </row>
    <row r="10" spans="1:149" ht="17.25" customHeight="1">
      <c r="A10" s="36">
        <v>3</v>
      </c>
      <c r="B10" s="37" t="s">
        <v>119</v>
      </c>
      <c r="C10" s="38" t="s">
        <v>18</v>
      </c>
      <c r="D10" s="146" t="s">
        <v>200</v>
      </c>
      <c r="E10" s="19"/>
      <c r="F10" s="16"/>
      <c r="G10" s="16"/>
      <c r="H10" s="16"/>
      <c r="I10" s="16">
        <v>7</v>
      </c>
      <c r="J10" s="16"/>
      <c r="K10" s="16">
        <v>8</v>
      </c>
      <c r="L10" s="16"/>
      <c r="M10" s="16">
        <v>6</v>
      </c>
      <c r="N10" s="16"/>
      <c r="O10" s="16">
        <v>7</v>
      </c>
      <c r="P10" s="16"/>
      <c r="Q10" s="16">
        <v>7</v>
      </c>
      <c r="R10" s="16"/>
      <c r="S10" s="16">
        <v>8</v>
      </c>
      <c r="T10" s="16"/>
      <c r="U10" s="27">
        <f t="shared" si="0"/>
        <v>145</v>
      </c>
      <c r="V10" s="22">
        <f t="shared" si="1"/>
        <v>7.25</v>
      </c>
      <c r="W10" s="16">
        <v>7</v>
      </c>
      <c r="X10" s="16"/>
      <c r="Y10" s="16">
        <v>5</v>
      </c>
      <c r="Z10" s="16"/>
      <c r="AA10" s="16">
        <v>5</v>
      </c>
      <c r="AB10" s="16"/>
      <c r="AC10" s="16">
        <v>7</v>
      </c>
      <c r="AD10" s="16"/>
      <c r="AE10" s="16">
        <v>6</v>
      </c>
      <c r="AF10" s="16"/>
      <c r="AG10" s="16">
        <v>6</v>
      </c>
      <c r="AH10" s="16"/>
      <c r="AI10" s="16">
        <v>6</v>
      </c>
      <c r="AJ10" s="16"/>
      <c r="AK10" s="27">
        <f t="shared" si="2"/>
        <v>191</v>
      </c>
      <c r="AL10" s="22">
        <f t="shared" si="3"/>
        <v>5.96875</v>
      </c>
      <c r="AM10" s="22">
        <f t="shared" si="4"/>
        <v>6.461538461538462</v>
      </c>
      <c r="AN10" s="16">
        <v>7</v>
      </c>
      <c r="AO10" s="16"/>
      <c r="AP10" s="16">
        <v>5</v>
      </c>
      <c r="AQ10" s="16"/>
      <c r="AR10" s="16">
        <v>5</v>
      </c>
      <c r="AS10" s="16"/>
      <c r="AT10" s="16">
        <v>5</v>
      </c>
      <c r="AU10" s="16"/>
      <c r="AV10" s="16">
        <v>6</v>
      </c>
      <c r="AW10" s="16">
        <v>4</v>
      </c>
      <c r="AX10" s="16">
        <v>7</v>
      </c>
      <c r="AY10" s="16"/>
      <c r="AZ10" s="16">
        <v>7</v>
      </c>
      <c r="BA10" s="16"/>
      <c r="BB10" s="16">
        <v>9</v>
      </c>
      <c r="BC10" s="16"/>
      <c r="BD10" s="16">
        <v>5</v>
      </c>
      <c r="BE10" s="16"/>
      <c r="BF10" s="26">
        <f t="shared" si="5"/>
        <v>187</v>
      </c>
      <c r="BG10" s="62">
        <f t="shared" si="6"/>
        <v>6.233333333333333</v>
      </c>
      <c r="BH10" s="90">
        <v>5</v>
      </c>
      <c r="BI10" s="90"/>
      <c r="BJ10" s="90">
        <v>8</v>
      </c>
      <c r="BK10" s="90"/>
      <c r="BL10" s="90">
        <v>6</v>
      </c>
      <c r="BM10" s="90"/>
      <c r="BN10" s="90">
        <v>8</v>
      </c>
      <c r="BO10" s="90"/>
      <c r="BP10" s="90">
        <v>8</v>
      </c>
      <c r="BQ10" s="90"/>
      <c r="BR10" s="90">
        <v>9</v>
      </c>
      <c r="BS10" s="90"/>
      <c r="BT10" s="89">
        <f t="shared" si="7"/>
        <v>141</v>
      </c>
      <c r="BU10" s="59">
        <f t="shared" si="8"/>
        <v>7.05</v>
      </c>
      <c r="BV10" s="59">
        <f t="shared" si="9"/>
        <v>6.56</v>
      </c>
      <c r="BW10" s="16">
        <v>8</v>
      </c>
      <c r="BX10" s="16"/>
      <c r="BY10" s="16">
        <v>8</v>
      </c>
      <c r="BZ10" s="16"/>
      <c r="CA10" s="16">
        <v>7</v>
      </c>
      <c r="CB10" s="16"/>
      <c r="CC10" s="16">
        <v>7</v>
      </c>
      <c r="CD10" s="16"/>
      <c r="CE10" s="16">
        <v>7</v>
      </c>
      <c r="CF10" s="16"/>
      <c r="CG10" s="16">
        <v>8</v>
      </c>
      <c r="CH10" s="16"/>
      <c r="CI10" s="16">
        <v>9</v>
      </c>
      <c r="CJ10" s="16"/>
      <c r="CK10" s="16">
        <v>7</v>
      </c>
      <c r="CL10" s="16"/>
      <c r="CM10" s="27">
        <f t="shared" si="10"/>
        <v>205</v>
      </c>
      <c r="CN10" s="22">
        <f t="shared" si="11"/>
        <v>7.592592592592593</v>
      </c>
      <c r="CO10" s="155" t="str">
        <f t="shared" si="12"/>
        <v>Khá</v>
      </c>
      <c r="CP10" s="16">
        <v>8</v>
      </c>
      <c r="CQ10" s="16"/>
      <c r="CR10" s="16">
        <v>9</v>
      </c>
      <c r="CS10" s="16"/>
      <c r="CT10" s="16">
        <v>9</v>
      </c>
      <c r="CU10" s="16"/>
      <c r="CV10" s="16">
        <v>8</v>
      </c>
      <c r="CW10" s="16"/>
      <c r="CX10" s="16">
        <v>8</v>
      </c>
      <c r="CY10" s="16"/>
      <c r="CZ10" s="16">
        <v>8</v>
      </c>
      <c r="DA10" s="16"/>
      <c r="DB10" s="16">
        <v>7</v>
      </c>
      <c r="DC10" s="16"/>
      <c r="DD10" s="27">
        <f t="shared" si="13"/>
        <v>179</v>
      </c>
      <c r="DE10" s="22">
        <f t="shared" si="14"/>
        <v>8.136363636363637</v>
      </c>
      <c r="DF10" s="22">
        <f t="shared" si="16"/>
        <v>7.836734693877551</v>
      </c>
      <c r="DG10" s="50" t="str">
        <f t="shared" si="17"/>
        <v>Kh¸</v>
      </c>
      <c r="DH10" s="184">
        <f aca="true" t="shared" si="24" ref="DH10:DH47">SUM((IF(BW10&gt;=5,0,$BW$7)),(IF(BY10&gt;=5,0,BY$7)),(IF(CA10&gt;=5,0,$CA$7)),(IF(CC10&gt;=5,0,$CC$7)),,(IF(CE10&gt;=5,0,$CE$7)),(IF(CG10&gt;=5,0,$CG$7)),(IF(CI10&gt;=5,0,$CI$7)),,(IF(CK10&gt;=5,0,$CK$7)),(IF(CP10&gt;=5,0,$CP$7)),(IF(CR10&gt;=5,0,$CR$7)),(IF(CT10&gt;=5,0,$CT$7)),(IF(CV10&gt;=5,0,$CV$7)),(IF(CX10&gt;=5,0,$CX$7)),(IF(CZ10&gt;=5,0,$CZ$7)),(IF(DB10&gt;=5,0,$DB$7)))</f>
        <v>0</v>
      </c>
      <c r="DI10" s="179" t="str">
        <f t="shared" si="18"/>
        <v>Lªn líp</v>
      </c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27">
        <f t="shared" si="19"/>
        <v>0</v>
      </c>
      <c r="EA10" s="22">
        <f>DZ10/$CM$7</f>
        <v>0</v>
      </c>
      <c r="EB10" s="155" t="str">
        <f t="shared" si="15"/>
        <v>Kém</v>
      </c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27">
        <f t="shared" si="21"/>
        <v>0</v>
      </c>
      <c r="ER10" s="22">
        <f t="shared" si="22"/>
        <v>0</v>
      </c>
      <c r="ES10" s="22">
        <f t="shared" si="23"/>
        <v>0</v>
      </c>
    </row>
    <row r="11" spans="1:149" ht="17.25" customHeight="1">
      <c r="A11" s="36">
        <v>4</v>
      </c>
      <c r="B11" s="37" t="s">
        <v>117</v>
      </c>
      <c r="C11" s="38" t="s">
        <v>118</v>
      </c>
      <c r="D11" s="146" t="s">
        <v>199</v>
      </c>
      <c r="E11" s="19"/>
      <c r="F11" s="16"/>
      <c r="G11" s="16"/>
      <c r="H11" s="16"/>
      <c r="I11" s="16">
        <v>6</v>
      </c>
      <c r="J11" s="16"/>
      <c r="K11" s="16">
        <v>9</v>
      </c>
      <c r="L11" s="16"/>
      <c r="M11" s="16">
        <v>8</v>
      </c>
      <c r="N11" s="16"/>
      <c r="O11" s="16">
        <v>7</v>
      </c>
      <c r="P11" s="16"/>
      <c r="Q11" s="16">
        <v>8</v>
      </c>
      <c r="R11" s="16"/>
      <c r="S11" s="16">
        <v>6</v>
      </c>
      <c r="T11" s="16"/>
      <c r="U11" s="27">
        <f t="shared" si="0"/>
        <v>144</v>
      </c>
      <c r="V11" s="22">
        <f t="shared" si="1"/>
        <v>7.2</v>
      </c>
      <c r="W11" s="16">
        <v>6</v>
      </c>
      <c r="X11" s="16"/>
      <c r="Y11" s="16">
        <v>5</v>
      </c>
      <c r="Z11" s="16"/>
      <c r="AA11" s="16">
        <v>7</v>
      </c>
      <c r="AB11" s="16"/>
      <c r="AC11" s="16">
        <v>6</v>
      </c>
      <c r="AD11" s="16"/>
      <c r="AE11" s="16">
        <v>7</v>
      </c>
      <c r="AF11" s="16"/>
      <c r="AG11" s="16">
        <v>7</v>
      </c>
      <c r="AH11" s="16"/>
      <c r="AI11" s="16">
        <v>5</v>
      </c>
      <c r="AJ11" s="16"/>
      <c r="AK11" s="27">
        <f t="shared" si="2"/>
        <v>204</v>
      </c>
      <c r="AL11" s="22">
        <f t="shared" si="3"/>
        <v>6.375</v>
      </c>
      <c r="AM11" s="22">
        <f t="shared" si="4"/>
        <v>6.6923076923076925</v>
      </c>
      <c r="AN11" s="16">
        <v>8</v>
      </c>
      <c r="AO11" s="16"/>
      <c r="AP11" s="16">
        <v>6</v>
      </c>
      <c r="AQ11" s="16"/>
      <c r="AR11" s="16">
        <v>8</v>
      </c>
      <c r="AS11" s="16"/>
      <c r="AT11" s="16">
        <v>6</v>
      </c>
      <c r="AU11" s="16"/>
      <c r="AV11" s="16">
        <v>6</v>
      </c>
      <c r="AW11" s="16"/>
      <c r="AX11" s="16">
        <v>6</v>
      </c>
      <c r="AY11" s="16"/>
      <c r="AZ11" s="16">
        <v>7</v>
      </c>
      <c r="BA11" s="16"/>
      <c r="BB11" s="16">
        <v>9</v>
      </c>
      <c r="BC11" s="16"/>
      <c r="BD11" s="16">
        <v>7</v>
      </c>
      <c r="BE11" s="16"/>
      <c r="BF11" s="26">
        <f t="shared" si="5"/>
        <v>212</v>
      </c>
      <c r="BG11" s="62">
        <f t="shared" si="6"/>
        <v>7.066666666666666</v>
      </c>
      <c r="BH11" s="90">
        <v>5</v>
      </c>
      <c r="BI11" s="90"/>
      <c r="BJ11" s="90">
        <v>7</v>
      </c>
      <c r="BK11" s="90"/>
      <c r="BL11" s="90">
        <v>6</v>
      </c>
      <c r="BM11" s="90"/>
      <c r="BN11" s="90">
        <v>8</v>
      </c>
      <c r="BO11" s="90"/>
      <c r="BP11" s="90">
        <v>8</v>
      </c>
      <c r="BQ11" s="90"/>
      <c r="BR11" s="90">
        <v>9</v>
      </c>
      <c r="BS11" s="90"/>
      <c r="BT11" s="89">
        <f t="shared" si="7"/>
        <v>137</v>
      </c>
      <c r="BU11" s="59">
        <f t="shared" si="8"/>
        <v>6.85</v>
      </c>
      <c r="BV11" s="132">
        <f t="shared" si="9"/>
        <v>6.98</v>
      </c>
      <c r="BW11" s="16">
        <v>7</v>
      </c>
      <c r="BX11" s="16"/>
      <c r="BY11" s="16">
        <v>10</v>
      </c>
      <c r="BZ11" s="16"/>
      <c r="CA11" s="16">
        <v>9</v>
      </c>
      <c r="CB11" s="16"/>
      <c r="CC11" s="16">
        <v>8</v>
      </c>
      <c r="CD11" s="16"/>
      <c r="CE11" s="16">
        <v>9</v>
      </c>
      <c r="CF11" s="16"/>
      <c r="CG11" s="16">
        <v>8</v>
      </c>
      <c r="CH11" s="16"/>
      <c r="CI11" s="16">
        <v>9</v>
      </c>
      <c r="CJ11" s="16"/>
      <c r="CK11" s="16">
        <v>8</v>
      </c>
      <c r="CL11" s="16"/>
      <c r="CM11" s="27">
        <f t="shared" si="10"/>
        <v>225</v>
      </c>
      <c r="CN11" s="22">
        <f t="shared" si="11"/>
        <v>8.333333333333334</v>
      </c>
      <c r="CO11" s="155" t="str">
        <f t="shared" si="12"/>
        <v>Giỏi</v>
      </c>
      <c r="CP11" s="16">
        <v>7</v>
      </c>
      <c r="CQ11" s="16"/>
      <c r="CR11" s="16">
        <v>8</v>
      </c>
      <c r="CS11" s="16"/>
      <c r="CT11" s="16">
        <v>9</v>
      </c>
      <c r="CU11" s="16"/>
      <c r="CV11" s="16">
        <v>9</v>
      </c>
      <c r="CW11" s="16"/>
      <c r="CX11" s="16">
        <v>8</v>
      </c>
      <c r="CY11" s="16"/>
      <c r="CZ11" s="16">
        <v>8</v>
      </c>
      <c r="DA11" s="16"/>
      <c r="DB11" s="16">
        <v>8</v>
      </c>
      <c r="DC11" s="16"/>
      <c r="DD11" s="27">
        <f t="shared" si="13"/>
        <v>178</v>
      </c>
      <c r="DE11" s="22">
        <f t="shared" si="14"/>
        <v>8.090909090909092</v>
      </c>
      <c r="DF11" s="22">
        <f t="shared" si="16"/>
        <v>8.224489795918368</v>
      </c>
      <c r="DG11" s="50" t="str">
        <f t="shared" si="17"/>
        <v>Giái</v>
      </c>
      <c r="DH11" s="184">
        <f t="shared" si="24"/>
        <v>0</v>
      </c>
      <c r="DI11" s="179" t="str">
        <f t="shared" si="18"/>
        <v>Lªn líp</v>
      </c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27">
        <f t="shared" si="19"/>
        <v>0</v>
      </c>
      <c r="EA11" s="22">
        <f t="shared" si="20"/>
        <v>0</v>
      </c>
      <c r="EB11" s="155" t="str">
        <f t="shared" si="15"/>
        <v>Kém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27">
        <f t="shared" si="21"/>
        <v>0</v>
      </c>
      <c r="ER11" s="22">
        <f t="shared" si="22"/>
        <v>0</v>
      </c>
      <c r="ES11" s="22">
        <f t="shared" si="23"/>
        <v>0</v>
      </c>
    </row>
    <row r="12" spans="1:149" ht="17.25" customHeight="1">
      <c r="A12" s="36">
        <v>5</v>
      </c>
      <c r="B12" s="37" t="s">
        <v>81</v>
      </c>
      <c r="C12" s="38" t="s">
        <v>88</v>
      </c>
      <c r="D12" s="146" t="s">
        <v>177</v>
      </c>
      <c r="E12" s="19"/>
      <c r="F12" s="16"/>
      <c r="G12" s="16"/>
      <c r="H12" s="16"/>
      <c r="I12" s="16">
        <v>8</v>
      </c>
      <c r="J12" s="16"/>
      <c r="K12" s="16">
        <v>9</v>
      </c>
      <c r="L12" s="16"/>
      <c r="M12" s="16">
        <v>8</v>
      </c>
      <c r="N12" s="16"/>
      <c r="O12" s="16">
        <v>6</v>
      </c>
      <c r="P12" s="16"/>
      <c r="Q12" s="16">
        <v>7</v>
      </c>
      <c r="R12" s="16"/>
      <c r="S12" s="16">
        <v>6</v>
      </c>
      <c r="T12" s="16"/>
      <c r="U12" s="27">
        <f t="shared" si="0"/>
        <v>144</v>
      </c>
      <c r="V12" s="22">
        <f t="shared" si="1"/>
        <v>7.2</v>
      </c>
      <c r="W12" s="16">
        <v>6</v>
      </c>
      <c r="X12" s="16"/>
      <c r="Y12" s="16">
        <v>7</v>
      </c>
      <c r="Z12" s="16"/>
      <c r="AA12" s="16">
        <v>6</v>
      </c>
      <c r="AB12" s="16"/>
      <c r="AC12" s="16">
        <v>7</v>
      </c>
      <c r="AD12" s="16"/>
      <c r="AE12" s="16">
        <v>6</v>
      </c>
      <c r="AF12" s="16"/>
      <c r="AG12" s="16">
        <v>6</v>
      </c>
      <c r="AH12" s="16"/>
      <c r="AI12" s="16">
        <v>5</v>
      </c>
      <c r="AJ12" s="16"/>
      <c r="AK12" s="27">
        <f t="shared" si="2"/>
        <v>195</v>
      </c>
      <c r="AL12" s="22">
        <f t="shared" si="3"/>
        <v>6.09375</v>
      </c>
      <c r="AM12" s="22">
        <f t="shared" si="4"/>
        <v>6.519230769230769</v>
      </c>
      <c r="AN12" s="16">
        <v>7</v>
      </c>
      <c r="AO12" s="16"/>
      <c r="AP12" s="16">
        <v>5</v>
      </c>
      <c r="AQ12" s="16"/>
      <c r="AR12" s="16">
        <v>7</v>
      </c>
      <c r="AS12" s="16"/>
      <c r="AT12" s="16">
        <v>8</v>
      </c>
      <c r="AU12" s="16"/>
      <c r="AV12" s="16">
        <v>7</v>
      </c>
      <c r="AW12" s="16"/>
      <c r="AX12" s="16">
        <v>8</v>
      </c>
      <c r="AY12" s="16"/>
      <c r="AZ12" s="16">
        <v>6</v>
      </c>
      <c r="BA12" s="16"/>
      <c r="BB12" s="16">
        <v>8</v>
      </c>
      <c r="BC12" s="16"/>
      <c r="BD12" s="16">
        <v>6</v>
      </c>
      <c r="BE12" s="16"/>
      <c r="BF12" s="26">
        <f t="shared" si="5"/>
        <v>209</v>
      </c>
      <c r="BG12" s="62">
        <f t="shared" si="6"/>
        <v>6.966666666666667</v>
      </c>
      <c r="BH12" s="90">
        <v>6</v>
      </c>
      <c r="BI12" s="90"/>
      <c r="BJ12" s="90">
        <v>8</v>
      </c>
      <c r="BK12" s="90"/>
      <c r="BL12" s="90">
        <v>7</v>
      </c>
      <c r="BM12" s="90"/>
      <c r="BN12" s="90">
        <v>8</v>
      </c>
      <c r="BO12" s="90"/>
      <c r="BP12" s="90">
        <v>9</v>
      </c>
      <c r="BQ12" s="90"/>
      <c r="BR12" s="90">
        <v>7</v>
      </c>
      <c r="BS12" s="90"/>
      <c r="BT12" s="89">
        <f t="shared" si="7"/>
        <v>150</v>
      </c>
      <c r="BU12" s="59">
        <f t="shared" si="8"/>
        <v>7.5</v>
      </c>
      <c r="BV12" s="59">
        <f t="shared" si="9"/>
        <v>7.18</v>
      </c>
      <c r="BW12" s="16">
        <v>6</v>
      </c>
      <c r="BX12" s="16"/>
      <c r="BY12" s="16">
        <v>8</v>
      </c>
      <c r="BZ12" s="16"/>
      <c r="CA12" s="16">
        <v>7</v>
      </c>
      <c r="CB12" s="16"/>
      <c r="CC12" s="16">
        <v>7</v>
      </c>
      <c r="CD12" s="16"/>
      <c r="CE12" s="16">
        <v>8</v>
      </c>
      <c r="CF12" s="16"/>
      <c r="CG12" s="16">
        <v>9</v>
      </c>
      <c r="CH12" s="16"/>
      <c r="CI12" s="16">
        <v>7</v>
      </c>
      <c r="CJ12" s="16"/>
      <c r="CK12" s="16">
        <v>6</v>
      </c>
      <c r="CL12" s="16"/>
      <c r="CM12" s="27">
        <f t="shared" si="10"/>
        <v>194</v>
      </c>
      <c r="CN12" s="22">
        <f t="shared" si="11"/>
        <v>7.185185185185185</v>
      </c>
      <c r="CO12" s="155" t="str">
        <f t="shared" si="12"/>
        <v>Khá</v>
      </c>
      <c r="CP12" s="16">
        <v>8</v>
      </c>
      <c r="CQ12" s="16"/>
      <c r="CR12" s="16">
        <v>8</v>
      </c>
      <c r="CS12" s="16"/>
      <c r="CT12" s="16">
        <v>9</v>
      </c>
      <c r="CU12" s="16"/>
      <c r="CV12" s="16">
        <v>8</v>
      </c>
      <c r="CW12" s="16"/>
      <c r="CX12" s="16">
        <v>8</v>
      </c>
      <c r="CY12" s="16"/>
      <c r="CZ12" s="16">
        <v>7</v>
      </c>
      <c r="DA12" s="16"/>
      <c r="DB12" s="16">
        <v>8</v>
      </c>
      <c r="DC12" s="16"/>
      <c r="DD12" s="27">
        <f t="shared" si="13"/>
        <v>176</v>
      </c>
      <c r="DE12" s="22">
        <f t="shared" si="14"/>
        <v>8</v>
      </c>
      <c r="DF12" s="22">
        <f t="shared" si="16"/>
        <v>7.551020408163265</v>
      </c>
      <c r="DG12" s="50" t="str">
        <f t="shared" si="17"/>
        <v>Kh¸</v>
      </c>
      <c r="DH12" s="184">
        <f t="shared" si="24"/>
        <v>0</v>
      </c>
      <c r="DI12" s="179" t="str">
        <f t="shared" si="18"/>
        <v>Lªn líp</v>
      </c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27">
        <f t="shared" si="19"/>
        <v>0</v>
      </c>
      <c r="EA12" s="22">
        <f t="shared" si="20"/>
        <v>0</v>
      </c>
      <c r="EB12" s="155" t="str">
        <f t="shared" si="15"/>
        <v>Kém</v>
      </c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27">
        <f t="shared" si="21"/>
        <v>0</v>
      </c>
      <c r="ER12" s="22">
        <f t="shared" si="22"/>
        <v>0</v>
      </c>
      <c r="ES12" s="22">
        <f t="shared" si="23"/>
        <v>0</v>
      </c>
    </row>
    <row r="13" spans="1:149" ht="17.25" customHeight="1">
      <c r="A13" s="36">
        <v>6</v>
      </c>
      <c r="B13" s="37" t="s">
        <v>50</v>
      </c>
      <c r="C13" s="38" t="s">
        <v>51</v>
      </c>
      <c r="D13" s="148">
        <v>33493</v>
      </c>
      <c r="E13" s="19"/>
      <c r="F13" s="16"/>
      <c r="G13" s="16"/>
      <c r="H13" s="16"/>
      <c r="I13" s="16">
        <v>7</v>
      </c>
      <c r="J13" s="16"/>
      <c r="K13" s="16">
        <v>8</v>
      </c>
      <c r="L13" s="16"/>
      <c r="M13" s="16">
        <v>8</v>
      </c>
      <c r="N13" s="16"/>
      <c r="O13" s="16">
        <v>8</v>
      </c>
      <c r="P13" s="16"/>
      <c r="Q13" s="16">
        <v>7</v>
      </c>
      <c r="R13" s="16"/>
      <c r="S13" s="16">
        <v>6</v>
      </c>
      <c r="T13" s="16"/>
      <c r="U13" s="27">
        <f t="shared" si="0"/>
        <v>144</v>
      </c>
      <c r="V13" s="22">
        <f t="shared" si="1"/>
        <v>7.2</v>
      </c>
      <c r="W13" s="16">
        <v>7</v>
      </c>
      <c r="X13" s="16"/>
      <c r="Y13" s="16">
        <v>5</v>
      </c>
      <c r="Z13" s="16"/>
      <c r="AA13" s="16">
        <v>6</v>
      </c>
      <c r="AB13" s="16"/>
      <c r="AC13" s="16">
        <v>8</v>
      </c>
      <c r="AD13" s="16"/>
      <c r="AE13" s="16">
        <v>7</v>
      </c>
      <c r="AF13" s="16"/>
      <c r="AG13" s="16">
        <v>6</v>
      </c>
      <c r="AH13" s="16"/>
      <c r="AI13" s="16">
        <v>5</v>
      </c>
      <c r="AJ13" s="16"/>
      <c r="AK13" s="27">
        <f t="shared" si="2"/>
        <v>202</v>
      </c>
      <c r="AL13" s="22">
        <f t="shared" si="3"/>
        <v>6.3125</v>
      </c>
      <c r="AM13" s="22">
        <f t="shared" si="4"/>
        <v>6.653846153846154</v>
      </c>
      <c r="AN13" s="16">
        <v>5</v>
      </c>
      <c r="AO13" s="16"/>
      <c r="AP13" s="16">
        <v>5</v>
      </c>
      <c r="AQ13" s="16"/>
      <c r="AR13" s="16">
        <v>8</v>
      </c>
      <c r="AS13" s="16"/>
      <c r="AT13" s="16">
        <v>7</v>
      </c>
      <c r="AU13" s="16"/>
      <c r="AV13" s="16">
        <v>9</v>
      </c>
      <c r="AW13" s="16"/>
      <c r="AX13" s="16">
        <v>7</v>
      </c>
      <c r="AY13" s="16"/>
      <c r="AZ13" s="16">
        <v>7</v>
      </c>
      <c r="BA13" s="16"/>
      <c r="BB13" s="16">
        <v>9</v>
      </c>
      <c r="BC13" s="16"/>
      <c r="BD13" s="16">
        <v>6</v>
      </c>
      <c r="BE13" s="16"/>
      <c r="BF13" s="26">
        <f t="shared" si="5"/>
        <v>211</v>
      </c>
      <c r="BG13" s="62">
        <f t="shared" si="6"/>
        <v>7.033333333333333</v>
      </c>
      <c r="BH13" s="90">
        <v>7</v>
      </c>
      <c r="BI13" s="90"/>
      <c r="BJ13" s="90">
        <v>7</v>
      </c>
      <c r="BK13" s="90"/>
      <c r="BL13" s="90">
        <v>8</v>
      </c>
      <c r="BM13" s="90"/>
      <c r="BN13" s="90">
        <v>8</v>
      </c>
      <c r="BO13" s="90"/>
      <c r="BP13" s="90">
        <v>8</v>
      </c>
      <c r="BQ13" s="90"/>
      <c r="BR13" s="90">
        <v>7</v>
      </c>
      <c r="BS13" s="90"/>
      <c r="BT13" s="89">
        <f t="shared" si="7"/>
        <v>151</v>
      </c>
      <c r="BU13" s="59">
        <f t="shared" si="8"/>
        <v>7.55</v>
      </c>
      <c r="BV13" s="59">
        <f t="shared" si="9"/>
        <v>7.24</v>
      </c>
      <c r="BW13" s="16">
        <v>8</v>
      </c>
      <c r="BX13" s="16"/>
      <c r="BY13" s="16">
        <v>8</v>
      </c>
      <c r="BZ13" s="16"/>
      <c r="CA13" s="16">
        <v>8</v>
      </c>
      <c r="CB13" s="16"/>
      <c r="CC13" s="16">
        <v>7</v>
      </c>
      <c r="CD13" s="16"/>
      <c r="CE13" s="16">
        <v>9</v>
      </c>
      <c r="CF13" s="16"/>
      <c r="CG13" s="16">
        <v>8</v>
      </c>
      <c r="CH13" s="16"/>
      <c r="CI13" s="16">
        <v>7</v>
      </c>
      <c r="CJ13" s="16"/>
      <c r="CK13" s="16">
        <v>5</v>
      </c>
      <c r="CL13" s="16"/>
      <c r="CM13" s="27">
        <f t="shared" si="10"/>
        <v>202</v>
      </c>
      <c r="CN13" s="22">
        <f t="shared" si="11"/>
        <v>7.481481481481482</v>
      </c>
      <c r="CO13" s="155" t="str">
        <f t="shared" si="12"/>
        <v>Khá</v>
      </c>
      <c r="CP13" s="16">
        <v>8</v>
      </c>
      <c r="CQ13" s="16"/>
      <c r="CR13" s="16">
        <v>7</v>
      </c>
      <c r="CS13" s="16"/>
      <c r="CT13" s="16">
        <v>8</v>
      </c>
      <c r="CU13" s="16"/>
      <c r="CV13" s="16">
        <v>9</v>
      </c>
      <c r="CW13" s="16"/>
      <c r="CX13" s="16">
        <v>8</v>
      </c>
      <c r="CY13" s="16"/>
      <c r="CZ13" s="16">
        <v>8</v>
      </c>
      <c r="DA13" s="16"/>
      <c r="DB13" s="16">
        <v>8</v>
      </c>
      <c r="DC13" s="16"/>
      <c r="DD13" s="27">
        <f t="shared" si="13"/>
        <v>175</v>
      </c>
      <c r="DE13" s="22">
        <f t="shared" si="14"/>
        <v>7.954545454545454</v>
      </c>
      <c r="DF13" s="22">
        <f t="shared" si="16"/>
        <v>7.6938775510204085</v>
      </c>
      <c r="DG13" s="50" t="str">
        <f t="shared" si="17"/>
        <v>Kh¸</v>
      </c>
      <c r="DH13" s="184">
        <f t="shared" si="24"/>
        <v>0</v>
      </c>
      <c r="DI13" s="179" t="str">
        <f t="shared" si="18"/>
        <v>Lªn líp</v>
      </c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27">
        <f t="shared" si="19"/>
        <v>0</v>
      </c>
      <c r="EA13" s="22">
        <f t="shared" si="20"/>
        <v>0</v>
      </c>
      <c r="EB13" s="155" t="str">
        <f t="shared" si="15"/>
        <v>Kém</v>
      </c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27">
        <f t="shared" si="21"/>
        <v>0</v>
      </c>
      <c r="ER13" s="22">
        <f t="shared" si="22"/>
        <v>0</v>
      </c>
      <c r="ES13" s="22">
        <f t="shared" si="23"/>
        <v>0</v>
      </c>
    </row>
    <row r="14" spans="1:149" ht="17.25" customHeight="1">
      <c r="A14" s="36">
        <v>7</v>
      </c>
      <c r="B14" s="37" t="s">
        <v>27</v>
      </c>
      <c r="C14" s="38" t="s">
        <v>22</v>
      </c>
      <c r="D14" s="146" t="s">
        <v>188</v>
      </c>
      <c r="E14" s="19"/>
      <c r="F14" s="16"/>
      <c r="G14" s="16"/>
      <c r="H14" s="16"/>
      <c r="I14" s="16">
        <v>8</v>
      </c>
      <c r="J14" s="16"/>
      <c r="K14" s="16">
        <v>9</v>
      </c>
      <c r="L14" s="16"/>
      <c r="M14" s="16">
        <v>8</v>
      </c>
      <c r="N14" s="16"/>
      <c r="O14" s="16">
        <v>7</v>
      </c>
      <c r="P14" s="16"/>
      <c r="Q14" s="16">
        <v>7</v>
      </c>
      <c r="R14" s="16"/>
      <c r="S14" s="16">
        <v>8</v>
      </c>
      <c r="T14" s="16"/>
      <c r="U14" s="27">
        <f t="shared" si="0"/>
        <v>157</v>
      </c>
      <c r="V14" s="22">
        <f t="shared" si="1"/>
        <v>7.85</v>
      </c>
      <c r="W14" s="16">
        <v>6</v>
      </c>
      <c r="X14" s="16"/>
      <c r="Y14" s="16">
        <v>5</v>
      </c>
      <c r="Z14" s="16">
        <v>4</v>
      </c>
      <c r="AA14" s="16">
        <v>6</v>
      </c>
      <c r="AB14" s="16"/>
      <c r="AC14" s="16">
        <v>8</v>
      </c>
      <c r="AD14" s="16"/>
      <c r="AE14" s="16">
        <v>6</v>
      </c>
      <c r="AF14" s="16"/>
      <c r="AG14" s="16">
        <v>7</v>
      </c>
      <c r="AH14" s="16"/>
      <c r="AI14" s="16">
        <v>5</v>
      </c>
      <c r="AJ14" s="16"/>
      <c r="AK14" s="27">
        <f t="shared" si="2"/>
        <v>199</v>
      </c>
      <c r="AL14" s="22">
        <f t="shared" si="3"/>
        <v>6.21875</v>
      </c>
      <c r="AM14" s="22">
        <f t="shared" si="4"/>
        <v>6.846153846153846</v>
      </c>
      <c r="AN14" s="16">
        <v>7</v>
      </c>
      <c r="AO14" s="16"/>
      <c r="AP14" s="16">
        <v>5</v>
      </c>
      <c r="AQ14" s="16"/>
      <c r="AR14" s="16">
        <v>6</v>
      </c>
      <c r="AS14" s="16"/>
      <c r="AT14" s="16">
        <v>8</v>
      </c>
      <c r="AU14" s="16"/>
      <c r="AV14" s="16">
        <v>6</v>
      </c>
      <c r="AW14" s="16"/>
      <c r="AX14" s="16">
        <v>7</v>
      </c>
      <c r="AY14" s="16"/>
      <c r="AZ14" s="16">
        <v>9</v>
      </c>
      <c r="BA14" s="16"/>
      <c r="BB14" s="16">
        <v>8</v>
      </c>
      <c r="BC14" s="16"/>
      <c r="BD14" s="16">
        <v>5</v>
      </c>
      <c r="BE14" s="16"/>
      <c r="BF14" s="26">
        <f t="shared" si="5"/>
        <v>204</v>
      </c>
      <c r="BG14" s="62">
        <f t="shared" si="6"/>
        <v>6.8</v>
      </c>
      <c r="BH14" s="90">
        <v>8</v>
      </c>
      <c r="BI14" s="90"/>
      <c r="BJ14" s="90">
        <v>7</v>
      </c>
      <c r="BK14" s="90"/>
      <c r="BL14" s="90">
        <v>8</v>
      </c>
      <c r="BM14" s="90"/>
      <c r="BN14" s="90">
        <v>8</v>
      </c>
      <c r="BO14" s="90"/>
      <c r="BP14" s="90">
        <v>9</v>
      </c>
      <c r="BQ14" s="90"/>
      <c r="BR14" s="90">
        <v>9</v>
      </c>
      <c r="BS14" s="90"/>
      <c r="BT14" s="89">
        <f t="shared" si="7"/>
        <v>160</v>
      </c>
      <c r="BU14" s="59">
        <f t="shared" si="8"/>
        <v>8</v>
      </c>
      <c r="BV14" s="59">
        <f t="shared" si="9"/>
        <v>7.28</v>
      </c>
      <c r="BW14" s="16">
        <v>8</v>
      </c>
      <c r="BX14" s="16"/>
      <c r="BY14" s="16">
        <v>9</v>
      </c>
      <c r="BZ14" s="16"/>
      <c r="CA14" s="16">
        <v>8</v>
      </c>
      <c r="CB14" s="16"/>
      <c r="CC14" s="16">
        <v>8</v>
      </c>
      <c r="CD14" s="16"/>
      <c r="CE14" s="16">
        <v>9</v>
      </c>
      <c r="CF14" s="16"/>
      <c r="CG14" s="16">
        <v>8</v>
      </c>
      <c r="CH14" s="16"/>
      <c r="CI14" s="16">
        <v>9</v>
      </c>
      <c r="CJ14" s="16"/>
      <c r="CK14" s="16">
        <v>8</v>
      </c>
      <c r="CL14" s="16"/>
      <c r="CM14" s="27">
        <f t="shared" si="10"/>
        <v>224</v>
      </c>
      <c r="CN14" s="22">
        <f t="shared" si="11"/>
        <v>8.296296296296296</v>
      </c>
      <c r="CO14" s="155" t="str">
        <f t="shared" si="12"/>
        <v>Giỏi</v>
      </c>
      <c r="CP14" s="16">
        <v>8</v>
      </c>
      <c r="CQ14" s="16"/>
      <c r="CR14" s="16">
        <v>8</v>
      </c>
      <c r="CS14" s="16"/>
      <c r="CT14" s="16">
        <v>9</v>
      </c>
      <c r="CU14" s="16"/>
      <c r="CV14" s="16">
        <v>9</v>
      </c>
      <c r="CW14" s="16"/>
      <c r="CX14" s="16">
        <v>8</v>
      </c>
      <c r="CY14" s="16"/>
      <c r="CZ14" s="16">
        <v>8</v>
      </c>
      <c r="DA14" s="16"/>
      <c r="DB14" s="16">
        <v>6</v>
      </c>
      <c r="DC14" s="16"/>
      <c r="DD14" s="27">
        <f t="shared" si="13"/>
        <v>175</v>
      </c>
      <c r="DE14" s="22">
        <f t="shared" si="14"/>
        <v>7.954545454545454</v>
      </c>
      <c r="DF14" s="22">
        <f t="shared" si="16"/>
        <v>8.142857142857142</v>
      </c>
      <c r="DG14" s="50" t="str">
        <f t="shared" si="17"/>
        <v>Giái</v>
      </c>
      <c r="DH14" s="184">
        <f t="shared" si="24"/>
        <v>0</v>
      </c>
      <c r="DI14" s="179" t="str">
        <f t="shared" si="18"/>
        <v>Lªn líp</v>
      </c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27">
        <f t="shared" si="19"/>
        <v>0</v>
      </c>
      <c r="EA14" s="22">
        <f t="shared" si="20"/>
        <v>0</v>
      </c>
      <c r="EB14" s="155" t="str">
        <f t="shared" si="15"/>
        <v>Kém</v>
      </c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27">
        <f t="shared" si="21"/>
        <v>0</v>
      </c>
      <c r="ER14" s="22">
        <f t="shared" si="22"/>
        <v>0</v>
      </c>
      <c r="ES14" s="22">
        <f t="shared" si="23"/>
        <v>0</v>
      </c>
    </row>
    <row r="15" spans="1:149" ht="17.25" customHeight="1">
      <c r="A15" s="36">
        <v>8</v>
      </c>
      <c r="B15" s="30" t="s">
        <v>66</v>
      </c>
      <c r="C15" s="31" t="s">
        <v>78</v>
      </c>
      <c r="D15" s="147" t="s">
        <v>179</v>
      </c>
      <c r="E15" s="19"/>
      <c r="F15" s="16"/>
      <c r="G15" s="16"/>
      <c r="H15" s="16"/>
      <c r="I15" s="16">
        <v>5</v>
      </c>
      <c r="J15" s="16"/>
      <c r="K15" s="16">
        <v>8</v>
      </c>
      <c r="L15" s="16"/>
      <c r="M15" s="16">
        <v>9</v>
      </c>
      <c r="N15" s="16"/>
      <c r="O15" s="16">
        <v>7</v>
      </c>
      <c r="P15" s="16"/>
      <c r="Q15" s="16">
        <v>6</v>
      </c>
      <c r="R15" s="16"/>
      <c r="S15" s="16">
        <v>6</v>
      </c>
      <c r="T15" s="16"/>
      <c r="U15" s="27">
        <f t="shared" si="0"/>
        <v>135</v>
      </c>
      <c r="V15" s="22">
        <f t="shared" si="1"/>
        <v>6.75</v>
      </c>
      <c r="W15" s="16">
        <v>6</v>
      </c>
      <c r="X15" s="16"/>
      <c r="Y15" s="16">
        <v>5</v>
      </c>
      <c r="Z15" s="16"/>
      <c r="AA15" s="16">
        <v>6</v>
      </c>
      <c r="AB15" s="16"/>
      <c r="AC15" s="16">
        <v>7</v>
      </c>
      <c r="AD15" s="16"/>
      <c r="AE15" s="16">
        <v>8</v>
      </c>
      <c r="AF15" s="16"/>
      <c r="AG15" s="16">
        <v>6</v>
      </c>
      <c r="AH15" s="16"/>
      <c r="AI15" s="16">
        <v>5</v>
      </c>
      <c r="AJ15" s="16"/>
      <c r="AK15" s="27">
        <f t="shared" si="2"/>
        <v>199</v>
      </c>
      <c r="AL15" s="22">
        <f t="shared" si="3"/>
        <v>6.21875</v>
      </c>
      <c r="AM15" s="22">
        <f t="shared" si="4"/>
        <v>6.423076923076923</v>
      </c>
      <c r="AN15" s="16">
        <v>5</v>
      </c>
      <c r="AO15" s="16"/>
      <c r="AP15" s="16">
        <v>6</v>
      </c>
      <c r="AQ15" s="16"/>
      <c r="AR15" s="16">
        <v>6</v>
      </c>
      <c r="AS15" s="16">
        <v>4</v>
      </c>
      <c r="AT15" s="16">
        <v>6</v>
      </c>
      <c r="AU15" s="16"/>
      <c r="AV15" s="16">
        <v>6</v>
      </c>
      <c r="AW15" s="16">
        <v>4</v>
      </c>
      <c r="AX15" s="16">
        <v>8</v>
      </c>
      <c r="AY15" s="16"/>
      <c r="AZ15" s="16">
        <v>5</v>
      </c>
      <c r="BA15" s="16"/>
      <c r="BB15" s="16">
        <v>8</v>
      </c>
      <c r="BC15" s="16"/>
      <c r="BD15" s="16">
        <v>5</v>
      </c>
      <c r="BE15" s="16">
        <v>4</v>
      </c>
      <c r="BF15" s="26">
        <f t="shared" si="5"/>
        <v>185</v>
      </c>
      <c r="BG15" s="62">
        <f t="shared" si="6"/>
        <v>6.166666666666667</v>
      </c>
      <c r="BH15" s="90">
        <v>6</v>
      </c>
      <c r="BI15" s="90">
        <v>4</v>
      </c>
      <c r="BJ15" s="90">
        <v>6</v>
      </c>
      <c r="BK15" s="90"/>
      <c r="BL15" s="90">
        <v>5</v>
      </c>
      <c r="BM15" s="90"/>
      <c r="BN15" s="90">
        <v>7</v>
      </c>
      <c r="BO15" s="90"/>
      <c r="BP15" s="90">
        <v>6</v>
      </c>
      <c r="BQ15" s="90"/>
      <c r="BR15" s="90">
        <v>7</v>
      </c>
      <c r="BS15" s="90"/>
      <c r="BT15" s="89">
        <f t="shared" si="7"/>
        <v>121</v>
      </c>
      <c r="BU15" s="59">
        <f t="shared" si="8"/>
        <v>6.05</v>
      </c>
      <c r="BV15" s="59">
        <f t="shared" si="9"/>
        <v>6.12</v>
      </c>
      <c r="BW15" s="16">
        <v>8</v>
      </c>
      <c r="BX15" s="16"/>
      <c r="BY15" s="16">
        <v>9</v>
      </c>
      <c r="BZ15" s="16"/>
      <c r="CA15" s="16">
        <v>8</v>
      </c>
      <c r="CB15" s="16"/>
      <c r="CC15" s="16">
        <v>7</v>
      </c>
      <c r="CD15" s="16"/>
      <c r="CE15" s="16">
        <v>6</v>
      </c>
      <c r="CF15" s="16"/>
      <c r="CG15" s="16">
        <v>6</v>
      </c>
      <c r="CH15" s="16"/>
      <c r="CI15" s="16">
        <v>7</v>
      </c>
      <c r="CJ15" s="16"/>
      <c r="CK15" s="16">
        <v>6</v>
      </c>
      <c r="CL15" s="16"/>
      <c r="CM15" s="27">
        <f t="shared" si="10"/>
        <v>192</v>
      </c>
      <c r="CN15" s="22">
        <f t="shared" si="11"/>
        <v>7.111111111111111</v>
      </c>
      <c r="CO15" s="155" t="str">
        <f t="shared" si="12"/>
        <v>Khá</v>
      </c>
      <c r="CP15" s="16">
        <v>8</v>
      </c>
      <c r="CQ15" s="16">
        <v>4</v>
      </c>
      <c r="CR15" s="16">
        <v>8</v>
      </c>
      <c r="CS15" s="16"/>
      <c r="CT15" s="16">
        <v>9</v>
      </c>
      <c r="CU15" s="16"/>
      <c r="CV15" s="16">
        <v>8</v>
      </c>
      <c r="CW15" s="16"/>
      <c r="CX15" s="16">
        <v>8</v>
      </c>
      <c r="CY15" s="16"/>
      <c r="CZ15" s="16">
        <v>8</v>
      </c>
      <c r="DA15" s="16"/>
      <c r="DB15" s="16">
        <v>6</v>
      </c>
      <c r="DC15" s="16"/>
      <c r="DD15" s="27">
        <f t="shared" si="13"/>
        <v>173</v>
      </c>
      <c r="DE15" s="22">
        <f t="shared" si="14"/>
        <v>7.863636363636363</v>
      </c>
      <c r="DF15" s="22">
        <f t="shared" si="16"/>
        <v>7.448979591836735</v>
      </c>
      <c r="DG15" s="50" t="str">
        <f t="shared" si="17"/>
        <v>Kh¸</v>
      </c>
      <c r="DH15" s="184">
        <f t="shared" si="24"/>
        <v>0</v>
      </c>
      <c r="DI15" s="179" t="str">
        <f t="shared" si="18"/>
        <v>Lªn líp</v>
      </c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27">
        <f t="shared" si="19"/>
        <v>0</v>
      </c>
      <c r="EA15" s="22">
        <f t="shared" si="20"/>
        <v>0</v>
      </c>
      <c r="EB15" s="155" t="str">
        <f t="shared" si="15"/>
        <v>Kém</v>
      </c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27">
        <f t="shared" si="21"/>
        <v>0</v>
      </c>
      <c r="ER15" s="22">
        <f t="shared" si="22"/>
        <v>0</v>
      </c>
      <c r="ES15" s="22">
        <f t="shared" si="23"/>
        <v>0</v>
      </c>
    </row>
    <row r="16" spans="1:149" ht="17.25" customHeight="1">
      <c r="A16" s="36">
        <v>9</v>
      </c>
      <c r="B16" s="37" t="s">
        <v>120</v>
      </c>
      <c r="C16" s="38" t="s">
        <v>18</v>
      </c>
      <c r="D16" s="148">
        <v>33309</v>
      </c>
      <c r="E16" s="19"/>
      <c r="F16" s="16"/>
      <c r="G16" s="16"/>
      <c r="H16" s="16"/>
      <c r="I16" s="16">
        <v>6</v>
      </c>
      <c r="J16" s="16"/>
      <c r="K16" s="16">
        <v>8</v>
      </c>
      <c r="L16" s="16"/>
      <c r="M16" s="16">
        <v>7</v>
      </c>
      <c r="N16" s="16"/>
      <c r="O16" s="16">
        <v>7</v>
      </c>
      <c r="P16" s="16"/>
      <c r="Q16" s="16">
        <v>7</v>
      </c>
      <c r="R16" s="16"/>
      <c r="S16" s="16">
        <v>5</v>
      </c>
      <c r="T16" s="16"/>
      <c r="U16" s="27">
        <f t="shared" si="0"/>
        <v>130</v>
      </c>
      <c r="V16" s="22">
        <f t="shared" si="1"/>
        <v>6.5</v>
      </c>
      <c r="W16" s="16">
        <v>5</v>
      </c>
      <c r="X16" s="16"/>
      <c r="Y16" s="16">
        <v>5</v>
      </c>
      <c r="Z16" s="16"/>
      <c r="AA16" s="16">
        <v>6</v>
      </c>
      <c r="AB16" s="16">
        <v>4</v>
      </c>
      <c r="AC16" s="16">
        <v>7</v>
      </c>
      <c r="AD16" s="16"/>
      <c r="AE16" s="16">
        <v>6</v>
      </c>
      <c r="AF16" s="16"/>
      <c r="AG16" s="16">
        <v>6</v>
      </c>
      <c r="AH16" s="16">
        <v>4</v>
      </c>
      <c r="AI16" s="16">
        <v>5</v>
      </c>
      <c r="AJ16" s="16"/>
      <c r="AK16" s="27">
        <f t="shared" si="2"/>
        <v>184</v>
      </c>
      <c r="AL16" s="22">
        <f t="shared" si="3"/>
        <v>5.75</v>
      </c>
      <c r="AM16" s="22">
        <f t="shared" si="4"/>
        <v>6.038461538461538</v>
      </c>
      <c r="AN16" s="16">
        <v>5</v>
      </c>
      <c r="AO16" s="16"/>
      <c r="AP16" s="16">
        <v>6</v>
      </c>
      <c r="AQ16" s="16"/>
      <c r="AR16" s="16">
        <v>5</v>
      </c>
      <c r="AS16" s="16"/>
      <c r="AT16" s="16">
        <v>5</v>
      </c>
      <c r="AU16" s="16"/>
      <c r="AV16" s="16">
        <v>8</v>
      </c>
      <c r="AW16" s="16"/>
      <c r="AX16" s="16">
        <v>7</v>
      </c>
      <c r="AY16" s="16"/>
      <c r="AZ16" s="16">
        <v>6</v>
      </c>
      <c r="BA16" s="16"/>
      <c r="BB16" s="16">
        <v>8</v>
      </c>
      <c r="BC16" s="16"/>
      <c r="BD16" s="16">
        <v>8</v>
      </c>
      <c r="BE16" s="16"/>
      <c r="BF16" s="26">
        <f t="shared" si="5"/>
        <v>188</v>
      </c>
      <c r="BG16" s="62">
        <f t="shared" si="6"/>
        <v>6.266666666666667</v>
      </c>
      <c r="BH16" s="90">
        <v>8</v>
      </c>
      <c r="BI16" s="90"/>
      <c r="BJ16" s="90">
        <v>8</v>
      </c>
      <c r="BK16" s="90"/>
      <c r="BL16" s="90">
        <v>7</v>
      </c>
      <c r="BM16" s="90"/>
      <c r="BN16" s="90">
        <v>7</v>
      </c>
      <c r="BO16" s="90"/>
      <c r="BP16" s="90">
        <v>9</v>
      </c>
      <c r="BQ16" s="90"/>
      <c r="BR16" s="90">
        <v>8</v>
      </c>
      <c r="BS16" s="90"/>
      <c r="BT16" s="89">
        <f t="shared" si="7"/>
        <v>155</v>
      </c>
      <c r="BU16" s="59">
        <f t="shared" si="8"/>
        <v>7.75</v>
      </c>
      <c r="BV16" s="59">
        <f t="shared" si="9"/>
        <v>6.86</v>
      </c>
      <c r="BW16" s="16">
        <v>7</v>
      </c>
      <c r="BX16" s="16"/>
      <c r="BY16" s="16">
        <v>7</v>
      </c>
      <c r="BZ16" s="16"/>
      <c r="CA16" s="16">
        <v>8</v>
      </c>
      <c r="CB16" s="16"/>
      <c r="CC16" s="16">
        <v>8</v>
      </c>
      <c r="CD16" s="16"/>
      <c r="CE16" s="16">
        <v>8</v>
      </c>
      <c r="CF16" s="16"/>
      <c r="CG16" s="16">
        <v>8</v>
      </c>
      <c r="CH16" s="16"/>
      <c r="CI16" s="16">
        <v>9</v>
      </c>
      <c r="CJ16" s="16"/>
      <c r="CK16" s="16">
        <v>7</v>
      </c>
      <c r="CL16" s="16"/>
      <c r="CM16" s="27">
        <f t="shared" si="10"/>
        <v>206</v>
      </c>
      <c r="CN16" s="22">
        <f t="shared" si="11"/>
        <v>7.62962962962963</v>
      </c>
      <c r="CO16" s="155" t="str">
        <f t="shared" si="12"/>
        <v>Khá</v>
      </c>
      <c r="CP16" s="16">
        <v>8</v>
      </c>
      <c r="CQ16" s="16"/>
      <c r="CR16" s="16">
        <v>8</v>
      </c>
      <c r="CS16" s="16"/>
      <c r="CT16" s="16">
        <v>9</v>
      </c>
      <c r="CU16" s="16"/>
      <c r="CV16" s="16">
        <v>8</v>
      </c>
      <c r="CW16" s="16"/>
      <c r="CX16" s="16">
        <v>8</v>
      </c>
      <c r="CY16" s="16"/>
      <c r="CZ16" s="16">
        <v>8</v>
      </c>
      <c r="DA16" s="16"/>
      <c r="DB16" s="16">
        <v>6</v>
      </c>
      <c r="DC16" s="16"/>
      <c r="DD16" s="27">
        <f t="shared" si="13"/>
        <v>173</v>
      </c>
      <c r="DE16" s="22">
        <f t="shared" si="14"/>
        <v>7.863636363636363</v>
      </c>
      <c r="DF16" s="22">
        <f t="shared" si="16"/>
        <v>7.73469387755102</v>
      </c>
      <c r="DG16" s="50" t="str">
        <f t="shared" si="17"/>
        <v>Kh¸</v>
      </c>
      <c r="DH16" s="184">
        <f t="shared" si="24"/>
        <v>0</v>
      </c>
      <c r="DI16" s="179" t="str">
        <f t="shared" si="18"/>
        <v>Lªn líp</v>
      </c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27">
        <f t="shared" si="19"/>
        <v>0</v>
      </c>
      <c r="EA16" s="22">
        <f t="shared" si="20"/>
        <v>0</v>
      </c>
      <c r="EB16" s="155" t="str">
        <f t="shared" si="15"/>
        <v>Kém</v>
      </c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27">
        <f t="shared" si="21"/>
        <v>0</v>
      </c>
      <c r="ER16" s="22">
        <f t="shared" si="22"/>
        <v>0</v>
      </c>
      <c r="ES16" s="22">
        <f t="shared" si="23"/>
        <v>0</v>
      </c>
    </row>
    <row r="17" spans="1:149" ht="17.25" customHeight="1">
      <c r="A17" s="36">
        <v>10</v>
      </c>
      <c r="B17" s="30" t="s">
        <v>27</v>
      </c>
      <c r="C17" s="31" t="s">
        <v>98</v>
      </c>
      <c r="D17" s="147" t="s">
        <v>182</v>
      </c>
      <c r="E17" s="19"/>
      <c r="F17" s="16"/>
      <c r="G17" s="16"/>
      <c r="H17" s="16"/>
      <c r="I17" s="16">
        <v>7</v>
      </c>
      <c r="J17" s="16"/>
      <c r="K17" s="16">
        <v>8</v>
      </c>
      <c r="L17" s="16"/>
      <c r="M17" s="16">
        <v>8</v>
      </c>
      <c r="N17" s="16"/>
      <c r="O17" s="16">
        <v>7</v>
      </c>
      <c r="P17" s="16"/>
      <c r="Q17" s="16">
        <v>7</v>
      </c>
      <c r="R17" s="16"/>
      <c r="S17" s="16">
        <v>6</v>
      </c>
      <c r="T17" s="16"/>
      <c r="U17" s="27">
        <f t="shared" si="0"/>
        <v>141</v>
      </c>
      <c r="V17" s="22">
        <f t="shared" si="1"/>
        <v>7.05</v>
      </c>
      <c r="W17" s="16">
        <v>6</v>
      </c>
      <c r="X17" s="16"/>
      <c r="Y17" s="16">
        <v>5</v>
      </c>
      <c r="Z17" s="16"/>
      <c r="AA17" s="16">
        <v>6</v>
      </c>
      <c r="AB17" s="16"/>
      <c r="AC17" s="16">
        <v>7</v>
      </c>
      <c r="AD17" s="16"/>
      <c r="AE17" s="16">
        <v>6</v>
      </c>
      <c r="AF17" s="16"/>
      <c r="AG17" s="16">
        <v>7</v>
      </c>
      <c r="AH17" s="16"/>
      <c r="AI17" s="16">
        <v>5</v>
      </c>
      <c r="AJ17" s="16"/>
      <c r="AK17" s="27">
        <f t="shared" si="2"/>
        <v>196</v>
      </c>
      <c r="AL17" s="22">
        <f t="shared" si="3"/>
        <v>6.125</v>
      </c>
      <c r="AM17" s="22">
        <f t="shared" si="4"/>
        <v>6.480769230769231</v>
      </c>
      <c r="AN17" s="16">
        <v>5</v>
      </c>
      <c r="AO17" s="16"/>
      <c r="AP17" s="16">
        <v>5</v>
      </c>
      <c r="AQ17" s="16"/>
      <c r="AR17" s="16">
        <v>6</v>
      </c>
      <c r="AS17" s="16"/>
      <c r="AT17" s="16">
        <v>7</v>
      </c>
      <c r="AU17" s="16"/>
      <c r="AV17" s="16">
        <v>7</v>
      </c>
      <c r="AW17" s="16"/>
      <c r="AX17" s="16">
        <v>8</v>
      </c>
      <c r="AY17" s="16"/>
      <c r="AZ17" s="16">
        <v>7</v>
      </c>
      <c r="BA17" s="16"/>
      <c r="BB17" s="16">
        <v>8</v>
      </c>
      <c r="BC17" s="16"/>
      <c r="BD17" s="16">
        <v>6</v>
      </c>
      <c r="BE17" s="16"/>
      <c r="BF17" s="26">
        <f t="shared" si="5"/>
        <v>196</v>
      </c>
      <c r="BG17" s="62">
        <f t="shared" si="6"/>
        <v>6.533333333333333</v>
      </c>
      <c r="BH17" s="90">
        <v>8</v>
      </c>
      <c r="BI17" s="90"/>
      <c r="BJ17" s="90">
        <v>8</v>
      </c>
      <c r="BK17" s="90"/>
      <c r="BL17" s="90">
        <v>7</v>
      </c>
      <c r="BM17" s="90"/>
      <c r="BN17" s="90">
        <v>7</v>
      </c>
      <c r="BO17" s="90"/>
      <c r="BP17" s="90">
        <v>8</v>
      </c>
      <c r="BQ17" s="90"/>
      <c r="BR17" s="90">
        <v>7</v>
      </c>
      <c r="BS17" s="90"/>
      <c r="BT17" s="89">
        <f t="shared" si="7"/>
        <v>151</v>
      </c>
      <c r="BU17" s="59">
        <f t="shared" si="8"/>
        <v>7.55</v>
      </c>
      <c r="BV17" s="59">
        <f t="shared" si="9"/>
        <v>6.94</v>
      </c>
      <c r="BW17" s="16">
        <v>7</v>
      </c>
      <c r="BX17" s="16"/>
      <c r="BY17" s="16">
        <v>7</v>
      </c>
      <c r="BZ17" s="16"/>
      <c r="CA17" s="16">
        <v>8</v>
      </c>
      <c r="CB17" s="16"/>
      <c r="CC17" s="16">
        <v>8</v>
      </c>
      <c r="CD17" s="16"/>
      <c r="CE17" s="16">
        <v>8</v>
      </c>
      <c r="CF17" s="16"/>
      <c r="CG17" s="16">
        <v>8</v>
      </c>
      <c r="CH17" s="16"/>
      <c r="CI17" s="16">
        <v>8</v>
      </c>
      <c r="CJ17" s="16"/>
      <c r="CK17" s="16">
        <v>8</v>
      </c>
      <c r="CL17" s="16"/>
      <c r="CM17" s="27">
        <f t="shared" si="10"/>
        <v>208</v>
      </c>
      <c r="CN17" s="22">
        <f t="shared" si="11"/>
        <v>7.703703703703703</v>
      </c>
      <c r="CO17" s="155" t="str">
        <f t="shared" si="12"/>
        <v>Khá</v>
      </c>
      <c r="CP17" s="16">
        <v>8</v>
      </c>
      <c r="CQ17" s="16"/>
      <c r="CR17" s="16">
        <v>7</v>
      </c>
      <c r="CS17" s="16"/>
      <c r="CT17" s="16">
        <v>9</v>
      </c>
      <c r="CU17" s="16"/>
      <c r="CV17" s="16">
        <v>9</v>
      </c>
      <c r="CW17" s="16"/>
      <c r="CX17" s="16">
        <v>8</v>
      </c>
      <c r="CY17" s="16"/>
      <c r="CZ17" s="16">
        <v>7</v>
      </c>
      <c r="DA17" s="16"/>
      <c r="DB17" s="16">
        <v>7</v>
      </c>
      <c r="DC17" s="16"/>
      <c r="DD17" s="27">
        <f t="shared" si="13"/>
        <v>172</v>
      </c>
      <c r="DE17" s="22">
        <f t="shared" si="14"/>
        <v>7.818181818181818</v>
      </c>
      <c r="DF17" s="22">
        <f t="shared" si="16"/>
        <v>7.755102040816326</v>
      </c>
      <c r="DG17" s="50" t="str">
        <f t="shared" si="17"/>
        <v>Kh¸</v>
      </c>
      <c r="DH17" s="184">
        <f t="shared" si="24"/>
        <v>0</v>
      </c>
      <c r="DI17" s="179" t="str">
        <f t="shared" si="18"/>
        <v>Lªn líp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27">
        <f t="shared" si="19"/>
        <v>0</v>
      </c>
      <c r="EA17" s="22">
        <f t="shared" si="20"/>
        <v>0</v>
      </c>
      <c r="EB17" s="155" t="str">
        <f t="shared" si="15"/>
        <v>Kém</v>
      </c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27">
        <f t="shared" si="21"/>
        <v>0</v>
      </c>
      <c r="ER17" s="22">
        <f t="shared" si="22"/>
        <v>0</v>
      </c>
      <c r="ES17" s="22">
        <f t="shared" si="23"/>
        <v>0</v>
      </c>
    </row>
    <row r="18" spans="1:149" ht="17.25" customHeight="1">
      <c r="A18" s="36">
        <v>11</v>
      </c>
      <c r="B18" s="37" t="s">
        <v>69</v>
      </c>
      <c r="C18" s="38" t="s">
        <v>123</v>
      </c>
      <c r="D18" s="148">
        <v>33278</v>
      </c>
      <c r="E18" s="19"/>
      <c r="F18" s="16"/>
      <c r="G18" s="16"/>
      <c r="H18" s="16"/>
      <c r="I18" s="16">
        <v>5</v>
      </c>
      <c r="J18" s="16"/>
      <c r="K18" s="16">
        <v>7</v>
      </c>
      <c r="L18" s="16"/>
      <c r="M18" s="16">
        <v>8</v>
      </c>
      <c r="N18" s="16"/>
      <c r="O18" s="16">
        <v>7</v>
      </c>
      <c r="P18" s="16"/>
      <c r="Q18" s="16">
        <v>6</v>
      </c>
      <c r="R18" s="16"/>
      <c r="S18" s="16">
        <v>6</v>
      </c>
      <c r="T18" s="16"/>
      <c r="U18" s="27">
        <f t="shared" si="0"/>
        <v>129</v>
      </c>
      <c r="V18" s="22">
        <f t="shared" si="1"/>
        <v>6.45</v>
      </c>
      <c r="W18" s="16">
        <v>5</v>
      </c>
      <c r="X18" s="16"/>
      <c r="Y18" s="16">
        <v>5</v>
      </c>
      <c r="Z18" s="16"/>
      <c r="AA18" s="16">
        <v>6</v>
      </c>
      <c r="AB18" s="16">
        <v>4</v>
      </c>
      <c r="AC18" s="16">
        <v>5</v>
      </c>
      <c r="AD18" s="16">
        <v>3</v>
      </c>
      <c r="AE18" s="16">
        <v>5</v>
      </c>
      <c r="AF18" s="16"/>
      <c r="AG18" s="16">
        <v>6</v>
      </c>
      <c r="AH18" s="16"/>
      <c r="AI18" s="16">
        <v>6</v>
      </c>
      <c r="AJ18" s="16">
        <v>4</v>
      </c>
      <c r="AK18" s="27">
        <f t="shared" si="2"/>
        <v>176</v>
      </c>
      <c r="AL18" s="22">
        <f t="shared" si="3"/>
        <v>5.5</v>
      </c>
      <c r="AM18" s="22">
        <f t="shared" si="4"/>
        <v>5.865384615384615</v>
      </c>
      <c r="AN18" s="16">
        <v>5</v>
      </c>
      <c r="AO18" s="16"/>
      <c r="AP18" s="16">
        <v>5</v>
      </c>
      <c r="AQ18" s="16"/>
      <c r="AR18" s="16">
        <v>5</v>
      </c>
      <c r="AS18" s="16"/>
      <c r="AT18" s="16">
        <v>7</v>
      </c>
      <c r="AU18" s="16"/>
      <c r="AV18" s="16">
        <v>5</v>
      </c>
      <c r="AW18" s="16"/>
      <c r="AX18" s="16">
        <v>7</v>
      </c>
      <c r="AY18" s="16"/>
      <c r="AZ18" s="16">
        <v>5</v>
      </c>
      <c r="BA18" s="16">
        <v>4</v>
      </c>
      <c r="BB18" s="16">
        <v>8</v>
      </c>
      <c r="BC18" s="16"/>
      <c r="BD18" s="16">
        <v>8</v>
      </c>
      <c r="BE18" s="16"/>
      <c r="BF18" s="26">
        <f t="shared" si="5"/>
        <v>179</v>
      </c>
      <c r="BG18" s="62">
        <f t="shared" si="6"/>
        <v>5.966666666666667</v>
      </c>
      <c r="BH18" s="90">
        <v>7</v>
      </c>
      <c r="BI18" s="90">
        <v>4</v>
      </c>
      <c r="BJ18" s="90">
        <v>7</v>
      </c>
      <c r="BK18" s="90"/>
      <c r="BL18" s="90">
        <v>6</v>
      </c>
      <c r="BM18" s="90"/>
      <c r="BN18" s="90">
        <v>7</v>
      </c>
      <c r="BO18" s="90"/>
      <c r="BP18" s="90">
        <v>7</v>
      </c>
      <c r="BQ18" s="90"/>
      <c r="BR18" s="90">
        <v>7</v>
      </c>
      <c r="BS18" s="90"/>
      <c r="BT18" s="89">
        <f t="shared" si="7"/>
        <v>136</v>
      </c>
      <c r="BU18" s="59">
        <f t="shared" si="8"/>
        <v>6.8</v>
      </c>
      <c r="BV18" s="59">
        <f t="shared" si="9"/>
        <v>6.3</v>
      </c>
      <c r="BW18" s="16">
        <v>8</v>
      </c>
      <c r="BX18" s="16"/>
      <c r="BY18" s="16">
        <v>8</v>
      </c>
      <c r="BZ18" s="16"/>
      <c r="CA18" s="16">
        <v>7</v>
      </c>
      <c r="CB18" s="16"/>
      <c r="CC18" s="16">
        <v>9</v>
      </c>
      <c r="CD18" s="16"/>
      <c r="CE18" s="16">
        <v>7</v>
      </c>
      <c r="CF18" s="16"/>
      <c r="CG18" s="16">
        <v>8</v>
      </c>
      <c r="CH18" s="16"/>
      <c r="CI18" s="16">
        <v>9</v>
      </c>
      <c r="CJ18" s="16"/>
      <c r="CK18" s="16">
        <v>7</v>
      </c>
      <c r="CL18" s="16"/>
      <c r="CM18" s="27">
        <f t="shared" si="10"/>
        <v>211</v>
      </c>
      <c r="CN18" s="22">
        <f t="shared" si="11"/>
        <v>7.814814814814815</v>
      </c>
      <c r="CO18" s="155" t="str">
        <f t="shared" si="12"/>
        <v>Khá</v>
      </c>
      <c r="CP18" s="16">
        <v>8</v>
      </c>
      <c r="CQ18" s="16"/>
      <c r="CR18" s="16">
        <v>8</v>
      </c>
      <c r="CS18" s="16"/>
      <c r="CT18" s="16">
        <v>9</v>
      </c>
      <c r="CU18" s="16"/>
      <c r="CV18" s="16">
        <v>9</v>
      </c>
      <c r="CW18" s="16"/>
      <c r="CX18" s="16">
        <v>8</v>
      </c>
      <c r="CY18" s="16"/>
      <c r="CZ18" s="16">
        <v>7</v>
      </c>
      <c r="DA18" s="16"/>
      <c r="DB18" s="16">
        <v>6</v>
      </c>
      <c r="DC18" s="16"/>
      <c r="DD18" s="27">
        <f t="shared" si="13"/>
        <v>172</v>
      </c>
      <c r="DE18" s="22">
        <f t="shared" si="14"/>
        <v>7.818181818181818</v>
      </c>
      <c r="DF18" s="22">
        <f t="shared" si="16"/>
        <v>7.816326530612245</v>
      </c>
      <c r="DG18" s="50" t="str">
        <f t="shared" si="17"/>
        <v>Kh¸</v>
      </c>
      <c r="DH18" s="184">
        <f t="shared" si="24"/>
        <v>0</v>
      </c>
      <c r="DI18" s="179" t="str">
        <f t="shared" si="18"/>
        <v>Lªn líp</v>
      </c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27">
        <f t="shared" si="19"/>
        <v>0</v>
      </c>
      <c r="EA18" s="22">
        <f t="shared" si="20"/>
        <v>0</v>
      </c>
      <c r="EB18" s="155" t="str">
        <f t="shared" si="15"/>
        <v>Kém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27">
        <f t="shared" si="21"/>
        <v>0</v>
      </c>
      <c r="ER18" s="22">
        <f t="shared" si="22"/>
        <v>0</v>
      </c>
      <c r="ES18" s="22">
        <f t="shared" si="23"/>
        <v>0</v>
      </c>
    </row>
    <row r="19" spans="1:149" ht="17.25" customHeight="1">
      <c r="A19" s="36">
        <v>12</v>
      </c>
      <c r="B19" s="37" t="s">
        <v>60</v>
      </c>
      <c r="C19" s="38" t="s">
        <v>21</v>
      </c>
      <c r="D19" s="146" t="s">
        <v>187</v>
      </c>
      <c r="E19" s="19"/>
      <c r="F19" s="16"/>
      <c r="G19" s="16"/>
      <c r="H19" s="16"/>
      <c r="I19" s="16">
        <v>7</v>
      </c>
      <c r="J19" s="16"/>
      <c r="K19" s="16">
        <v>7</v>
      </c>
      <c r="L19" s="16"/>
      <c r="M19" s="16">
        <v>8</v>
      </c>
      <c r="N19" s="16"/>
      <c r="O19" s="16">
        <v>7</v>
      </c>
      <c r="P19" s="16"/>
      <c r="Q19" s="16">
        <v>6</v>
      </c>
      <c r="R19" s="16"/>
      <c r="S19" s="16">
        <v>6</v>
      </c>
      <c r="T19" s="16"/>
      <c r="U19" s="27">
        <f t="shared" si="0"/>
        <v>135</v>
      </c>
      <c r="V19" s="22">
        <f t="shared" si="1"/>
        <v>6.75</v>
      </c>
      <c r="W19" s="16">
        <v>6</v>
      </c>
      <c r="X19" s="16"/>
      <c r="Y19" s="16">
        <v>5</v>
      </c>
      <c r="Z19" s="16"/>
      <c r="AA19" s="16">
        <v>5</v>
      </c>
      <c r="AB19" s="16"/>
      <c r="AC19" s="16">
        <v>8</v>
      </c>
      <c r="AD19" s="16"/>
      <c r="AE19" s="16">
        <v>7</v>
      </c>
      <c r="AF19" s="16"/>
      <c r="AG19" s="16">
        <v>6</v>
      </c>
      <c r="AH19" s="16"/>
      <c r="AI19" s="16">
        <v>7</v>
      </c>
      <c r="AJ19" s="16"/>
      <c r="AK19" s="27">
        <f t="shared" si="2"/>
        <v>197</v>
      </c>
      <c r="AL19" s="22">
        <f t="shared" si="3"/>
        <v>6.15625</v>
      </c>
      <c r="AM19" s="22">
        <f t="shared" si="4"/>
        <v>6.384615384615385</v>
      </c>
      <c r="AN19" s="16">
        <v>5</v>
      </c>
      <c r="AO19" s="16"/>
      <c r="AP19" s="16">
        <v>6</v>
      </c>
      <c r="AQ19" s="16"/>
      <c r="AR19" s="16">
        <v>7</v>
      </c>
      <c r="AS19" s="16"/>
      <c r="AT19" s="16">
        <v>7</v>
      </c>
      <c r="AU19" s="16"/>
      <c r="AV19" s="16">
        <v>5</v>
      </c>
      <c r="AW19" s="16"/>
      <c r="AX19" s="16">
        <v>7</v>
      </c>
      <c r="AY19" s="16"/>
      <c r="AZ19" s="16">
        <v>5</v>
      </c>
      <c r="BA19" s="16"/>
      <c r="BB19" s="16">
        <v>8</v>
      </c>
      <c r="BC19" s="16"/>
      <c r="BD19" s="16">
        <v>7</v>
      </c>
      <c r="BE19" s="16"/>
      <c r="BF19" s="26">
        <f t="shared" si="5"/>
        <v>190</v>
      </c>
      <c r="BG19" s="62">
        <f t="shared" si="6"/>
        <v>6.333333333333333</v>
      </c>
      <c r="BH19" s="90">
        <v>6</v>
      </c>
      <c r="BI19" s="90"/>
      <c r="BJ19" s="90">
        <v>8</v>
      </c>
      <c r="BK19" s="90"/>
      <c r="BL19" s="90">
        <v>7</v>
      </c>
      <c r="BM19" s="90"/>
      <c r="BN19" s="90">
        <v>7</v>
      </c>
      <c r="BO19" s="90"/>
      <c r="BP19" s="90">
        <v>8</v>
      </c>
      <c r="BQ19" s="90"/>
      <c r="BR19" s="90">
        <v>7</v>
      </c>
      <c r="BS19" s="90"/>
      <c r="BT19" s="89">
        <f t="shared" si="7"/>
        <v>143</v>
      </c>
      <c r="BU19" s="59">
        <f t="shared" si="8"/>
        <v>7.15</v>
      </c>
      <c r="BV19" s="59">
        <f t="shared" si="9"/>
        <v>6.66</v>
      </c>
      <c r="BW19" s="16">
        <v>7</v>
      </c>
      <c r="BX19" s="16"/>
      <c r="BY19" s="16">
        <v>9</v>
      </c>
      <c r="BZ19" s="16"/>
      <c r="CA19" s="16">
        <v>8</v>
      </c>
      <c r="CB19" s="16"/>
      <c r="CC19" s="16">
        <v>8</v>
      </c>
      <c r="CD19" s="16"/>
      <c r="CE19" s="16">
        <v>8</v>
      </c>
      <c r="CF19" s="16"/>
      <c r="CG19" s="16">
        <v>8</v>
      </c>
      <c r="CH19" s="16"/>
      <c r="CI19" s="16">
        <v>8</v>
      </c>
      <c r="CJ19" s="16"/>
      <c r="CK19" s="16">
        <v>8</v>
      </c>
      <c r="CL19" s="16"/>
      <c r="CM19" s="27">
        <f t="shared" si="10"/>
        <v>214</v>
      </c>
      <c r="CN19" s="22">
        <f t="shared" si="11"/>
        <v>7.925925925925926</v>
      </c>
      <c r="CO19" s="155" t="str">
        <f t="shared" si="12"/>
        <v>Khá</v>
      </c>
      <c r="CP19" s="16">
        <v>8</v>
      </c>
      <c r="CQ19" s="16"/>
      <c r="CR19" s="16">
        <v>8</v>
      </c>
      <c r="CS19" s="16"/>
      <c r="CT19" s="16">
        <v>8</v>
      </c>
      <c r="CU19" s="16"/>
      <c r="CV19" s="16">
        <v>8</v>
      </c>
      <c r="CW19" s="16"/>
      <c r="CX19" s="16">
        <v>8</v>
      </c>
      <c r="CY19" s="16"/>
      <c r="CZ19" s="16">
        <v>8</v>
      </c>
      <c r="DA19" s="16"/>
      <c r="DB19" s="16">
        <v>6</v>
      </c>
      <c r="DC19" s="16"/>
      <c r="DD19" s="27">
        <f t="shared" si="13"/>
        <v>170</v>
      </c>
      <c r="DE19" s="22">
        <f t="shared" si="14"/>
        <v>7.7272727272727275</v>
      </c>
      <c r="DF19" s="22">
        <f t="shared" si="16"/>
        <v>7.836734693877551</v>
      </c>
      <c r="DG19" s="50" t="str">
        <f t="shared" si="17"/>
        <v>Kh¸</v>
      </c>
      <c r="DH19" s="184">
        <f t="shared" si="24"/>
        <v>0</v>
      </c>
      <c r="DI19" s="179" t="str">
        <f t="shared" si="18"/>
        <v>Lªn líp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27">
        <f t="shared" si="19"/>
        <v>0</v>
      </c>
      <c r="EA19" s="22">
        <f t="shared" si="20"/>
        <v>0</v>
      </c>
      <c r="EB19" s="155" t="str">
        <f t="shared" si="15"/>
        <v>Kém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27">
        <f t="shared" si="21"/>
        <v>0</v>
      </c>
      <c r="ER19" s="22">
        <f t="shared" si="22"/>
        <v>0</v>
      </c>
      <c r="ES19" s="22">
        <f t="shared" si="23"/>
        <v>0</v>
      </c>
    </row>
    <row r="20" spans="1:149" ht="17.25" customHeight="1">
      <c r="A20" s="36">
        <v>13</v>
      </c>
      <c r="B20" s="37" t="s">
        <v>103</v>
      </c>
      <c r="C20" s="38" t="s">
        <v>5</v>
      </c>
      <c r="D20" s="148">
        <v>33334</v>
      </c>
      <c r="E20" s="19"/>
      <c r="F20" s="16"/>
      <c r="G20" s="16"/>
      <c r="H20" s="16"/>
      <c r="I20" s="16">
        <v>7</v>
      </c>
      <c r="J20" s="16"/>
      <c r="K20" s="16">
        <v>7</v>
      </c>
      <c r="L20" s="16"/>
      <c r="M20" s="16">
        <v>8</v>
      </c>
      <c r="N20" s="16"/>
      <c r="O20" s="16">
        <v>6</v>
      </c>
      <c r="P20" s="16"/>
      <c r="Q20" s="16">
        <v>7</v>
      </c>
      <c r="R20" s="16"/>
      <c r="S20" s="16">
        <v>6</v>
      </c>
      <c r="T20" s="16"/>
      <c r="U20" s="27">
        <f t="shared" si="0"/>
        <v>135</v>
      </c>
      <c r="V20" s="22">
        <f t="shared" si="1"/>
        <v>6.75</v>
      </c>
      <c r="W20" s="16">
        <v>7</v>
      </c>
      <c r="X20" s="16"/>
      <c r="Y20" s="16">
        <v>5</v>
      </c>
      <c r="Z20" s="16"/>
      <c r="AA20" s="16">
        <v>6</v>
      </c>
      <c r="AB20" s="16">
        <v>3</v>
      </c>
      <c r="AC20" s="16">
        <v>7</v>
      </c>
      <c r="AD20" s="16"/>
      <c r="AE20" s="16">
        <v>7</v>
      </c>
      <c r="AF20" s="16"/>
      <c r="AG20" s="16">
        <v>7</v>
      </c>
      <c r="AH20" s="16">
        <v>4</v>
      </c>
      <c r="AI20" s="16">
        <v>6</v>
      </c>
      <c r="AJ20" s="16"/>
      <c r="AK20" s="27">
        <f t="shared" si="2"/>
        <v>209</v>
      </c>
      <c r="AL20" s="22">
        <f t="shared" si="3"/>
        <v>6.53125</v>
      </c>
      <c r="AM20" s="22">
        <f t="shared" si="4"/>
        <v>6.615384615384615</v>
      </c>
      <c r="AN20" s="16">
        <v>7</v>
      </c>
      <c r="AO20" s="16"/>
      <c r="AP20" s="16">
        <v>6</v>
      </c>
      <c r="AQ20" s="16"/>
      <c r="AR20" s="16">
        <v>8</v>
      </c>
      <c r="AS20" s="16"/>
      <c r="AT20" s="16">
        <v>6</v>
      </c>
      <c r="AU20" s="16"/>
      <c r="AV20" s="16">
        <v>7</v>
      </c>
      <c r="AW20" s="16"/>
      <c r="AX20" s="16">
        <v>6</v>
      </c>
      <c r="AY20" s="16"/>
      <c r="AZ20" s="16">
        <v>8</v>
      </c>
      <c r="BA20" s="16"/>
      <c r="BB20" s="16">
        <v>8</v>
      </c>
      <c r="BC20" s="16"/>
      <c r="BD20" s="16">
        <v>7</v>
      </c>
      <c r="BE20" s="16"/>
      <c r="BF20" s="26">
        <f t="shared" si="5"/>
        <v>211</v>
      </c>
      <c r="BG20" s="62">
        <f t="shared" si="6"/>
        <v>7.033333333333333</v>
      </c>
      <c r="BH20" s="90">
        <v>6</v>
      </c>
      <c r="BI20" s="90"/>
      <c r="BJ20" s="90">
        <v>7</v>
      </c>
      <c r="BK20" s="90"/>
      <c r="BL20" s="90">
        <v>6</v>
      </c>
      <c r="BM20" s="90"/>
      <c r="BN20" s="90">
        <v>8</v>
      </c>
      <c r="BO20" s="90"/>
      <c r="BP20" s="90">
        <v>7</v>
      </c>
      <c r="BQ20" s="90"/>
      <c r="BR20" s="90">
        <v>9</v>
      </c>
      <c r="BS20" s="90"/>
      <c r="BT20" s="89">
        <f t="shared" si="7"/>
        <v>138</v>
      </c>
      <c r="BU20" s="59">
        <f t="shared" si="8"/>
        <v>6.9</v>
      </c>
      <c r="BV20" s="59">
        <f t="shared" si="9"/>
        <v>6.98</v>
      </c>
      <c r="BW20" s="16">
        <v>8</v>
      </c>
      <c r="BX20" s="16"/>
      <c r="BY20" s="16">
        <v>8</v>
      </c>
      <c r="BZ20" s="16"/>
      <c r="CA20" s="16">
        <v>7</v>
      </c>
      <c r="CB20" s="16"/>
      <c r="CC20" s="16">
        <v>8</v>
      </c>
      <c r="CD20" s="16"/>
      <c r="CE20" s="16">
        <v>7</v>
      </c>
      <c r="CF20" s="16"/>
      <c r="CG20" s="16">
        <v>7</v>
      </c>
      <c r="CH20" s="16"/>
      <c r="CI20" s="16">
        <v>8</v>
      </c>
      <c r="CJ20" s="16"/>
      <c r="CK20" s="16">
        <v>7</v>
      </c>
      <c r="CL20" s="16"/>
      <c r="CM20" s="27">
        <f t="shared" si="10"/>
        <v>202</v>
      </c>
      <c r="CN20" s="22">
        <f t="shared" si="11"/>
        <v>7.481481481481482</v>
      </c>
      <c r="CO20" s="155" t="str">
        <f t="shared" si="12"/>
        <v>Khá</v>
      </c>
      <c r="CP20" s="16">
        <v>8</v>
      </c>
      <c r="CQ20" s="16"/>
      <c r="CR20" s="16">
        <v>8</v>
      </c>
      <c r="CS20" s="16"/>
      <c r="CT20" s="16">
        <v>8</v>
      </c>
      <c r="CU20" s="16"/>
      <c r="CV20" s="16">
        <v>8</v>
      </c>
      <c r="CW20" s="16"/>
      <c r="CX20" s="16">
        <v>8</v>
      </c>
      <c r="CY20" s="16"/>
      <c r="CZ20" s="16">
        <v>8</v>
      </c>
      <c r="DA20" s="16"/>
      <c r="DB20" s="16">
        <v>6</v>
      </c>
      <c r="DC20" s="16"/>
      <c r="DD20" s="27">
        <f t="shared" si="13"/>
        <v>170</v>
      </c>
      <c r="DE20" s="22">
        <f t="shared" si="14"/>
        <v>7.7272727272727275</v>
      </c>
      <c r="DF20" s="22">
        <f t="shared" si="16"/>
        <v>7.591836734693878</v>
      </c>
      <c r="DG20" s="50" t="str">
        <f t="shared" si="17"/>
        <v>Kh¸</v>
      </c>
      <c r="DH20" s="184">
        <f t="shared" si="24"/>
        <v>0</v>
      </c>
      <c r="DI20" s="179" t="str">
        <f t="shared" si="18"/>
        <v>Lªn líp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27">
        <f t="shared" si="19"/>
        <v>0</v>
      </c>
      <c r="EA20" s="22">
        <f t="shared" si="20"/>
        <v>0</v>
      </c>
      <c r="EB20" s="155" t="str">
        <f t="shared" si="15"/>
        <v>Kém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27">
        <f t="shared" si="21"/>
        <v>0</v>
      </c>
      <c r="ER20" s="22">
        <f t="shared" si="22"/>
        <v>0</v>
      </c>
      <c r="ES20" s="22">
        <f t="shared" si="23"/>
        <v>0</v>
      </c>
    </row>
    <row r="21" spans="1:149" ht="17.25" customHeight="1">
      <c r="A21" s="36">
        <v>14</v>
      </c>
      <c r="B21" s="37" t="s">
        <v>53</v>
      </c>
      <c r="C21" s="38" t="s">
        <v>82</v>
      </c>
      <c r="D21" s="146" t="s">
        <v>196</v>
      </c>
      <c r="E21" s="19"/>
      <c r="F21" s="16"/>
      <c r="G21" s="16"/>
      <c r="H21" s="16"/>
      <c r="I21" s="16">
        <v>9</v>
      </c>
      <c r="J21" s="16"/>
      <c r="K21" s="16">
        <v>9</v>
      </c>
      <c r="L21" s="16"/>
      <c r="M21" s="16">
        <v>8</v>
      </c>
      <c r="N21" s="16"/>
      <c r="O21" s="16">
        <v>7</v>
      </c>
      <c r="P21" s="16"/>
      <c r="Q21" s="16">
        <v>6</v>
      </c>
      <c r="R21" s="16"/>
      <c r="S21" s="16">
        <v>6</v>
      </c>
      <c r="T21" s="16"/>
      <c r="U21" s="27">
        <f t="shared" si="0"/>
        <v>147</v>
      </c>
      <c r="V21" s="22">
        <f t="shared" si="1"/>
        <v>7.35</v>
      </c>
      <c r="W21" s="16">
        <v>5</v>
      </c>
      <c r="X21" s="16">
        <v>3</v>
      </c>
      <c r="Y21" s="16">
        <v>5</v>
      </c>
      <c r="Z21" s="16"/>
      <c r="AA21" s="16">
        <v>7</v>
      </c>
      <c r="AB21" s="16">
        <v>4</v>
      </c>
      <c r="AC21" s="16">
        <v>5</v>
      </c>
      <c r="AD21" s="16"/>
      <c r="AE21" s="16">
        <v>5</v>
      </c>
      <c r="AF21" s="16"/>
      <c r="AG21" s="16">
        <v>5</v>
      </c>
      <c r="AH21" s="16"/>
      <c r="AI21" s="16">
        <v>5</v>
      </c>
      <c r="AJ21" s="16"/>
      <c r="AK21" s="27">
        <f t="shared" si="2"/>
        <v>172</v>
      </c>
      <c r="AL21" s="22">
        <f t="shared" si="3"/>
        <v>5.375</v>
      </c>
      <c r="AM21" s="22">
        <f t="shared" si="4"/>
        <v>6.134615384615385</v>
      </c>
      <c r="AN21" s="16">
        <v>6</v>
      </c>
      <c r="AO21" s="16"/>
      <c r="AP21" s="16">
        <v>6</v>
      </c>
      <c r="AQ21" s="16"/>
      <c r="AR21" s="16">
        <v>6</v>
      </c>
      <c r="AS21" s="16"/>
      <c r="AT21" s="16">
        <v>8</v>
      </c>
      <c r="AU21" s="16"/>
      <c r="AV21" s="16">
        <v>7</v>
      </c>
      <c r="AW21" s="16"/>
      <c r="AX21" s="16">
        <v>6</v>
      </c>
      <c r="AY21" s="16"/>
      <c r="AZ21" s="16">
        <v>6</v>
      </c>
      <c r="BA21" s="16"/>
      <c r="BB21" s="16">
        <v>8</v>
      </c>
      <c r="BC21" s="16"/>
      <c r="BD21" s="16">
        <v>6</v>
      </c>
      <c r="BE21" s="16"/>
      <c r="BF21" s="26">
        <f t="shared" si="5"/>
        <v>195</v>
      </c>
      <c r="BG21" s="62">
        <f t="shared" si="6"/>
        <v>6.5</v>
      </c>
      <c r="BH21" s="90">
        <v>7</v>
      </c>
      <c r="BI21" s="90"/>
      <c r="BJ21" s="90">
        <v>8</v>
      </c>
      <c r="BK21" s="90"/>
      <c r="BL21" s="90">
        <v>7</v>
      </c>
      <c r="BM21" s="90"/>
      <c r="BN21" s="90">
        <v>7</v>
      </c>
      <c r="BO21" s="90"/>
      <c r="BP21" s="90">
        <v>6</v>
      </c>
      <c r="BQ21" s="90"/>
      <c r="BR21" s="90">
        <v>9</v>
      </c>
      <c r="BS21" s="90"/>
      <c r="BT21" s="89">
        <f t="shared" si="7"/>
        <v>143</v>
      </c>
      <c r="BU21" s="59">
        <f t="shared" si="8"/>
        <v>7.15</v>
      </c>
      <c r="BV21" s="59">
        <f t="shared" si="9"/>
        <v>6.76</v>
      </c>
      <c r="BW21" s="16">
        <v>5</v>
      </c>
      <c r="BX21" s="16"/>
      <c r="BY21" s="16">
        <v>5</v>
      </c>
      <c r="BZ21" s="16"/>
      <c r="CA21" s="16">
        <v>8</v>
      </c>
      <c r="CB21" s="16"/>
      <c r="CC21" s="16">
        <v>6</v>
      </c>
      <c r="CD21" s="16"/>
      <c r="CE21" s="16">
        <v>7</v>
      </c>
      <c r="CF21" s="16"/>
      <c r="CG21" s="16">
        <v>7</v>
      </c>
      <c r="CH21" s="16"/>
      <c r="CI21" s="16">
        <v>9</v>
      </c>
      <c r="CJ21" s="16"/>
      <c r="CK21" s="16">
        <v>7</v>
      </c>
      <c r="CL21" s="16"/>
      <c r="CM21" s="27">
        <f t="shared" si="10"/>
        <v>177</v>
      </c>
      <c r="CN21" s="22">
        <f t="shared" si="11"/>
        <v>6.555555555555555</v>
      </c>
      <c r="CO21" s="155" t="str">
        <f t="shared" si="12"/>
        <v>TB Khá</v>
      </c>
      <c r="CP21" s="16">
        <v>8</v>
      </c>
      <c r="CQ21" s="16"/>
      <c r="CR21" s="16">
        <v>7</v>
      </c>
      <c r="CS21" s="16"/>
      <c r="CT21" s="16">
        <v>8</v>
      </c>
      <c r="CU21" s="16"/>
      <c r="CV21" s="16">
        <v>8</v>
      </c>
      <c r="CW21" s="16"/>
      <c r="CX21" s="16">
        <v>8</v>
      </c>
      <c r="CY21" s="16"/>
      <c r="CZ21" s="16">
        <v>8</v>
      </c>
      <c r="DA21" s="16"/>
      <c r="DB21" s="16">
        <v>7</v>
      </c>
      <c r="DC21" s="16"/>
      <c r="DD21" s="27">
        <f t="shared" si="13"/>
        <v>170</v>
      </c>
      <c r="DE21" s="22">
        <f t="shared" si="14"/>
        <v>7.7272727272727275</v>
      </c>
      <c r="DF21" s="22">
        <f t="shared" si="16"/>
        <v>7.081632653061225</v>
      </c>
      <c r="DG21" s="50" t="str">
        <f t="shared" si="17"/>
        <v>Kh¸</v>
      </c>
      <c r="DH21" s="184">
        <f t="shared" si="24"/>
        <v>0</v>
      </c>
      <c r="DI21" s="179" t="str">
        <f t="shared" si="18"/>
        <v>Lªn líp</v>
      </c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27">
        <f t="shared" si="19"/>
        <v>0</v>
      </c>
      <c r="EA21" s="22">
        <f t="shared" si="20"/>
        <v>0</v>
      </c>
      <c r="EB21" s="155" t="str">
        <f t="shared" si="15"/>
        <v>Kém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27">
        <f t="shared" si="21"/>
        <v>0</v>
      </c>
      <c r="ER21" s="22">
        <f t="shared" si="22"/>
        <v>0</v>
      </c>
      <c r="ES21" s="22">
        <f t="shared" si="23"/>
        <v>0</v>
      </c>
    </row>
    <row r="22" spans="1:149" ht="17.25" customHeight="1">
      <c r="A22" s="36">
        <v>15</v>
      </c>
      <c r="B22" s="37" t="s">
        <v>59</v>
      </c>
      <c r="C22" s="38" t="s">
        <v>95</v>
      </c>
      <c r="D22" s="146" t="s">
        <v>181</v>
      </c>
      <c r="E22" s="19"/>
      <c r="F22" s="16"/>
      <c r="G22" s="16"/>
      <c r="H22" s="16"/>
      <c r="I22" s="16">
        <v>5</v>
      </c>
      <c r="J22" s="16"/>
      <c r="K22" s="16">
        <v>7</v>
      </c>
      <c r="L22" s="16"/>
      <c r="M22" s="16">
        <v>9</v>
      </c>
      <c r="N22" s="16"/>
      <c r="O22" s="16">
        <v>7</v>
      </c>
      <c r="P22" s="16"/>
      <c r="Q22" s="16">
        <v>7</v>
      </c>
      <c r="R22" s="16"/>
      <c r="S22" s="16">
        <v>7</v>
      </c>
      <c r="T22" s="16"/>
      <c r="U22" s="27">
        <f t="shared" si="0"/>
        <v>140</v>
      </c>
      <c r="V22" s="22">
        <f t="shared" si="1"/>
        <v>7</v>
      </c>
      <c r="W22" s="16">
        <v>9</v>
      </c>
      <c r="X22" s="16"/>
      <c r="Y22" s="16">
        <v>5</v>
      </c>
      <c r="Z22" s="16"/>
      <c r="AA22" s="16">
        <v>5</v>
      </c>
      <c r="AB22" s="16"/>
      <c r="AC22" s="16">
        <v>7</v>
      </c>
      <c r="AD22" s="16"/>
      <c r="AE22" s="16">
        <v>6</v>
      </c>
      <c r="AF22" s="16"/>
      <c r="AG22" s="16">
        <v>6</v>
      </c>
      <c r="AH22" s="16"/>
      <c r="AI22" s="16">
        <v>5</v>
      </c>
      <c r="AJ22" s="16"/>
      <c r="AK22" s="27">
        <f t="shared" si="2"/>
        <v>198</v>
      </c>
      <c r="AL22" s="22">
        <f t="shared" si="3"/>
        <v>6.1875</v>
      </c>
      <c r="AM22" s="22">
        <f t="shared" si="4"/>
        <v>6.5</v>
      </c>
      <c r="AN22" s="16">
        <v>6</v>
      </c>
      <c r="AO22" s="16"/>
      <c r="AP22" s="16">
        <v>6</v>
      </c>
      <c r="AQ22" s="16"/>
      <c r="AR22" s="16">
        <v>5</v>
      </c>
      <c r="AS22" s="16"/>
      <c r="AT22" s="16">
        <v>6</v>
      </c>
      <c r="AU22" s="16">
        <v>3</v>
      </c>
      <c r="AV22" s="16">
        <v>6</v>
      </c>
      <c r="AW22" s="16"/>
      <c r="AX22" s="16">
        <v>6</v>
      </c>
      <c r="AY22" s="16"/>
      <c r="AZ22" s="16">
        <v>6</v>
      </c>
      <c r="BA22" s="16"/>
      <c r="BB22" s="16">
        <v>7</v>
      </c>
      <c r="BC22" s="16"/>
      <c r="BD22" s="16">
        <v>6</v>
      </c>
      <c r="BE22" s="16"/>
      <c r="BF22" s="26">
        <f t="shared" si="5"/>
        <v>178</v>
      </c>
      <c r="BG22" s="62">
        <f t="shared" si="6"/>
        <v>5.933333333333334</v>
      </c>
      <c r="BH22" s="90">
        <v>5</v>
      </c>
      <c r="BI22" s="90"/>
      <c r="BJ22" s="90">
        <v>8</v>
      </c>
      <c r="BK22" s="90"/>
      <c r="BL22" s="90">
        <v>6</v>
      </c>
      <c r="BM22" s="90"/>
      <c r="BN22" s="90">
        <v>7</v>
      </c>
      <c r="BO22" s="90"/>
      <c r="BP22" s="90">
        <v>7</v>
      </c>
      <c r="BQ22" s="90"/>
      <c r="BR22" s="90">
        <v>7</v>
      </c>
      <c r="BS22" s="90"/>
      <c r="BT22" s="89">
        <f t="shared" si="7"/>
        <v>132</v>
      </c>
      <c r="BU22" s="59">
        <f t="shared" si="8"/>
        <v>6.6</v>
      </c>
      <c r="BV22" s="59">
        <f t="shared" si="9"/>
        <v>6.2</v>
      </c>
      <c r="BW22" s="16">
        <v>6</v>
      </c>
      <c r="BX22" s="16"/>
      <c r="BY22" s="16">
        <v>7</v>
      </c>
      <c r="BZ22" s="16"/>
      <c r="CA22" s="16">
        <v>6</v>
      </c>
      <c r="CB22" s="16"/>
      <c r="CC22" s="16">
        <v>8</v>
      </c>
      <c r="CD22" s="16"/>
      <c r="CE22" s="16">
        <v>7</v>
      </c>
      <c r="CF22" s="16"/>
      <c r="CG22" s="16">
        <v>7</v>
      </c>
      <c r="CH22" s="16"/>
      <c r="CI22" s="16">
        <v>7</v>
      </c>
      <c r="CJ22" s="16"/>
      <c r="CK22" s="16">
        <v>6</v>
      </c>
      <c r="CL22" s="16"/>
      <c r="CM22" s="27">
        <f t="shared" si="10"/>
        <v>180</v>
      </c>
      <c r="CN22" s="22">
        <f t="shared" si="11"/>
        <v>6.666666666666667</v>
      </c>
      <c r="CO22" s="155" t="str">
        <f t="shared" si="12"/>
        <v>TB Khá</v>
      </c>
      <c r="CP22" s="16">
        <v>7</v>
      </c>
      <c r="CQ22" s="16"/>
      <c r="CR22" s="16">
        <v>8</v>
      </c>
      <c r="CS22" s="16"/>
      <c r="CT22" s="16">
        <v>9</v>
      </c>
      <c r="CU22" s="16"/>
      <c r="CV22" s="16">
        <v>8</v>
      </c>
      <c r="CW22" s="16"/>
      <c r="CX22" s="16">
        <v>8</v>
      </c>
      <c r="CY22" s="16"/>
      <c r="CZ22" s="16">
        <v>7</v>
      </c>
      <c r="DA22" s="16"/>
      <c r="DB22" s="16">
        <v>6</v>
      </c>
      <c r="DC22" s="16"/>
      <c r="DD22" s="27">
        <f t="shared" si="13"/>
        <v>167</v>
      </c>
      <c r="DE22" s="22">
        <f t="shared" si="14"/>
        <v>7.590909090909091</v>
      </c>
      <c r="DF22" s="22">
        <f t="shared" si="16"/>
        <v>7.081632653061225</v>
      </c>
      <c r="DG22" s="50" t="str">
        <f t="shared" si="17"/>
        <v>Kh¸</v>
      </c>
      <c r="DH22" s="184">
        <f t="shared" si="24"/>
        <v>0</v>
      </c>
      <c r="DI22" s="179" t="str">
        <f t="shared" si="18"/>
        <v>Lªn líp</v>
      </c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27">
        <f t="shared" si="19"/>
        <v>0</v>
      </c>
      <c r="EA22" s="22">
        <f t="shared" si="20"/>
        <v>0</v>
      </c>
      <c r="EB22" s="155" t="str">
        <f t="shared" si="15"/>
        <v>Kém</v>
      </c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27">
        <f t="shared" si="21"/>
        <v>0</v>
      </c>
      <c r="ER22" s="22">
        <f t="shared" si="22"/>
        <v>0</v>
      </c>
      <c r="ES22" s="22">
        <f t="shared" si="23"/>
        <v>0</v>
      </c>
    </row>
    <row r="23" spans="1:149" ht="17.25" customHeight="1">
      <c r="A23" s="36">
        <v>16</v>
      </c>
      <c r="B23" s="37" t="s">
        <v>68</v>
      </c>
      <c r="C23" s="38" t="s">
        <v>80</v>
      </c>
      <c r="D23" s="148">
        <v>33336</v>
      </c>
      <c r="E23" s="19"/>
      <c r="F23" s="16"/>
      <c r="G23" s="16"/>
      <c r="H23" s="16"/>
      <c r="I23" s="16">
        <v>5</v>
      </c>
      <c r="J23" s="16"/>
      <c r="K23" s="16">
        <v>7</v>
      </c>
      <c r="L23" s="16"/>
      <c r="M23" s="16">
        <v>7</v>
      </c>
      <c r="N23" s="16"/>
      <c r="O23" s="16">
        <v>7</v>
      </c>
      <c r="P23" s="16"/>
      <c r="Q23" s="16">
        <v>6</v>
      </c>
      <c r="R23" s="16"/>
      <c r="S23" s="16">
        <v>5</v>
      </c>
      <c r="T23" s="16"/>
      <c r="U23" s="27">
        <f t="shared" si="0"/>
        <v>121</v>
      </c>
      <c r="V23" s="22">
        <f t="shared" si="1"/>
        <v>6.05</v>
      </c>
      <c r="W23" s="16">
        <v>5</v>
      </c>
      <c r="X23" s="16" t="s">
        <v>150</v>
      </c>
      <c r="Y23" s="16">
        <v>5</v>
      </c>
      <c r="Z23" s="16"/>
      <c r="AA23" s="16">
        <v>6</v>
      </c>
      <c r="AB23" s="16">
        <v>4</v>
      </c>
      <c r="AC23" s="16">
        <v>6</v>
      </c>
      <c r="AD23" s="16"/>
      <c r="AE23" s="16">
        <v>5</v>
      </c>
      <c r="AF23" s="16"/>
      <c r="AG23" s="16">
        <v>5</v>
      </c>
      <c r="AH23" s="16"/>
      <c r="AI23" s="16">
        <v>6</v>
      </c>
      <c r="AJ23" s="16"/>
      <c r="AK23" s="27">
        <f t="shared" si="2"/>
        <v>172</v>
      </c>
      <c r="AL23" s="22">
        <f t="shared" si="3"/>
        <v>5.375</v>
      </c>
      <c r="AM23" s="22">
        <f t="shared" si="4"/>
        <v>5.634615384615385</v>
      </c>
      <c r="AN23" s="16">
        <v>5</v>
      </c>
      <c r="AO23" s="16"/>
      <c r="AP23" s="16">
        <v>5</v>
      </c>
      <c r="AQ23" s="16"/>
      <c r="AR23" s="16">
        <v>6</v>
      </c>
      <c r="AS23" s="16"/>
      <c r="AT23" s="16">
        <v>6</v>
      </c>
      <c r="AU23" s="16"/>
      <c r="AV23" s="16">
        <v>5</v>
      </c>
      <c r="AW23" s="16"/>
      <c r="AX23" s="16">
        <v>8</v>
      </c>
      <c r="AY23" s="16"/>
      <c r="AZ23" s="16">
        <v>6</v>
      </c>
      <c r="BA23" s="16"/>
      <c r="BB23" s="16">
        <v>6</v>
      </c>
      <c r="BC23" s="16"/>
      <c r="BD23" s="16">
        <v>6</v>
      </c>
      <c r="BE23" s="16"/>
      <c r="BF23" s="26">
        <f t="shared" si="5"/>
        <v>178</v>
      </c>
      <c r="BG23" s="62">
        <f t="shared" si="6"/>
        <v>5.933333333333334</v>
      </c>
      <c r="BH23" s="90">
        <v>6</v>
      </c>
      <c r="BI23" s="90"/>
      <c r="BJ23" s="90">
        <v>6</v>
      </c>
      <c r="BK23" s="90"/>
      <c r="BL23" s="90">
        <v>5</v>
      </c>
      <c r="BM23" s="90"/>
      <c r="BN23" s="90">
        <v>7</v>
      </c>
      <c r="BO23" s="90"/>
      <c r="BP23" s="90">
        <v>8</v>
      </c>
      <c r="BQ23" s="90"/>
      <c r="BR23" s="90">
        <v>8</v>
      </c>
      <c r="BS23" s="90"/>
      <c r="BT23" s="89">
        <f t="shared" si="7"/>
        <v>128</v>
      </c>
      <c r="BU23" s="59">
        <f t="shared" si="8"/>
        <v>6.4</v>
      </c>
      <c r="BV23" s="59">
        <f t="shared" si="9"/>
        <v>6.12</v>
      </c>
      <c r="BW23" s="16">
        <v>5</v>
      </c>
      <c r="BX23" s="16"/>
      <c r="BY23" s="16">
        <v>8</v>
      </c>
      <c r="BZ23" s="16"/>
      <c r="CA23" s="16">
        <v>7</v>
      </c>
      <c r="CB23" s="16"/>
      <c r="CC23" s="16">
        <v>7</v>
      </c>
      <c r="CD23" s="16"/>
      <c r="CE23" s="16">
        <v>8</v>
      </c>
      <c r="CF23" s="16"/>
      <c r="CG23" s="16">
        <v>7</v>
      </c>
      <c r="CH23" s="16"/>
      <c r="CI23" s="16">
        <v>8</v>
      </c>
      <c r="CJ23" s="16"/>
      <c r="CK23" s="16">
        <v>8</v>
      </c>
      <c r="CL23" s="16"/>
      <c r="CM23" s="27">
        <f t="shared" si="10"/>
        <v>191</v>
      </c>
      <c r="CN23" s="22">
        <f t="shared" si="11"/>
        <v>7.074074074074074</v>
      </c>
      <c r="CO23" s="155" t="str">
        <f t="shared" si="12"/>
        <v>Khá</v>
      </c>
      <c r="CP23" s="16">
        <v>8</v>
      </c>
      <c r="CQ23" s="16"/>
      <c r="CR23" s="16">
        <v>8</v>
      </c>
      <c r="CS23" s="16"/>
      <c r="CT23" s="16">
        <v>8</v>
      </c>
      <c r="CU23" s="16"/>
      <c r="CV23" s="16">
        <v>8</v>
      </c>
      <c r="CW23" s="16"/>
      <c r="CX23" s="16">
        <v>8</v>
      </c>
      <c r="CY23" s="16"/>
      <c r="CZ23" s="16">
        <v>7</v>
      </c>
      <c r="DA23" s="16"/>
      <c r="DB23" s="16">
        <v>6</v>
      </c>
      <c r="DC23" s="16"/>
      <c r="DD23" s="27">
        <f t="shared" si="13"/>
        <v>167</v>
      </c>
      <c r="DE23" s="22">
        <f t="shared" si="14"/>
        <v>7.590909090909091</v>
      </c>
      <c r="DF23" s="22">
        <f t="shared" si="16"/>
        <v>7.3061224489795915</v>
      </c>
      <c r="DG23" s="50" t="str">
        <f t="shared" si="17"/>
        <v>Kh¸</v>
      </c>
      <c r="DH23" s="184">
        <f t="shared" si="24"/>
        <v>0</v>
      </c>
      <c r="DI23" s="179" t="str">
        <f t="shared" si="18"/>
        <v>Lªn líp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27">
        <f t="shared" si="19"/>
        <v>0</v>
      </c>
      <c r="EA23" s="22">
        <f t="shared" si="20"/>
        <v>0</v>
      </c>
      <c r="EB23" s="155" t="str">
        <f t="shared" si="15"/>
        <v>Kém</v>
      </c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27">
        <f t="shared" si="21"/>
        <v>0</v>
      </c>
      <c r="ER23" s="22">
        <f>EQ23/$DD$7</f>
        <v>0</v>
      </c>
      <c r="ES23" s="22">
        <f t="shared" si="23"/>
        <v>0</v>
      </c>
    </row>
    <row r="24" spans="1:149" ht="17.25" customHeight="1">
      <c r="A24" s="36">
        <v>17</v>
      </c>
      <c r="B24" s="37" t="s">
        <v>110</v>
      </c>
      <c r="C24" s="38" t="s">
        <v>71</v>
      </c>
      <c r="D24" s="146" t="s">
        <v>194</v>
      </c>
      <c r="E24" s="19"/>
      <c r="F24" s="16"/>
      <c r="G24" s="16"/>
      <c r="H24" s="16"/>
      <c r="I24" s="16">
        <v>5</v>
      </c>
      <c r="J24" s="16">
        <v>3</v>
      </c>
      <c r="K24" s="16">
        <v>7</v>
      </c>
      <c r="L24" s="16"/>
      <c r="M24" s="16">
        <v>7</v>
      </c>
      <c r="N24" s="16"/>
      <c r="O24" s="16">
        <v>5</v>
      </c>
      <c r="P24" s="16"/>
      <c r="Q24" s="16">
        <v>6</v>
      </c>
      <c r="R24" s="16"/>
      <c r="S24" s="16">
        <v>6</v>
      </c>
      <c r="T24" s="16"/>
      <c r="U24" s="27">
        <f t="shared" si="0"/>
        <v>120</v>
      </c>
      <c r="V24" s="22">
        <f t="shared" si="1"/>
        <v>6</v>
      </c>
      <c r="W24" s="16">
        <v>5</v>
      </c>
      <c r="X24" s="16"/>
      <c r="Y24" s="16">
        <v>5</v>
      </c>
      <c r="Z24" s="16">
        <v>3</v>
      </c>
      <c r="AA24" s="16">
        <v>5</v>
      </c>
      <c r="AB24" s="16"/>
      <c r="AC24" s="16">
        <v>5</v>
      </c>
      <c r="AD24" s="16"/>
      <c r="AE24" s="16">
        <v>5</v>
      </c>
      <c r="AF24" s="16"/>
      <c r="AG24" s="16">
        <v>5</v>
      </c>
      <c r="AH24" s="16"/>
      <c r="AI24" s="16">
        <v>5</v>
      </c>
      <c r="AJ24" s="16">
        <v>4</v>
      </c>
      <c r="AK24" s="27">
        <f t="shared" si="2"/>
        <v>160</v>
      </c>
      <c r="AL24" s="22">
        <f t="shared" si="3"/>
        <v>5</v>
      </c>
      <c r="AM24" s="22">
        <f t="shared" si="4"/>
        <v>5.384615384615385</v>
      </c>
      <c r="AN24" s="16">
        <v>5</v>
      </c>
      <c r="AO24" s="16"/>
      <c r="AP24" s="16">
        <v>5</v>
      </c>
      <c r="AQ24" s="16"/>
      <c r="AR24" s="16">
        <v>7</v>
      </c>
      <c r="AS24" s="16"/>
      <c r="AT24" s="16">
        <v>6</v>
      </c>
      <c r="AU24" s="16"/>
      <c r="AV24" s="16">
        <v>5</v>
      </c>
      <c r="AW24" s="16"/>
      <c r="AX24" s="16">
        <v>6</v>
      </c>
      <c r="AY24" s="16"/>
      <c r="AZ24" s="16">
        <v>6</v>
      </c>
      <c r="BA24" s="16"/>
      <c r="BB24" s="16">
        <v>6</v>
      </c>
      <c r="BC24" s="16"/>
      <c r="BD24" s="16">
        <v>5</v>
      </c>
      <c r="BE24" s="16">
        <v>3</v>
      </c>
      <c r="BF24" s="26">
        <f t="shared" si="5"/>
        <v>173</v>
      </c>
      <c r="BG24" s="62">
        <f t="shared" si="6"/>
        <v>5.766666666666667</v>
      </c>
      <c r="BH24" s="90">
        <v>5</v>
      </c>
      <c r="BI24" s="90"/>
      <c r="BJ24" s="90">
        <v>5</v>
      </c>
      <c r="BK24" s="90"/>
      <c r="BL24" s="90">
        <v>5</v>
      </c>
      <c r="BM24" s="90">
        <v>4</v>
      </c>
      <c r="BN24" s="90">
        <v>7</v>
      </c>
      <c r="BO24" s="90"/>
      <c r="BP24" s="90">
        <v>8</v>
      </c>
      <c r="BQ24" s="90"/>
      <c r="BR24" s="90">
        <v>6</v>
      </c>
      <c r="BS24" s="90"/>
      <c r="BT24" s="89">
        <f t="shared" si="7"/>
        <v>118</v>
      </c>
      <c r="BU24" s="59">
        <f t="shared" si="8"/>
        <v>5.9</v>
      </c>
      <c r="BV24" s="59">
        <f t="shared" si="9"/>
        <v>5.82</v>
      </c>
      <c r="BW24" s="16">
        <v>5</v>
      </c>
      <c r="BX24" s="16"/>
      <c r="BY24" s="16">
        <v>8</v>
      </c>
      <c r="BZ24" s="16"/>
      <c r="CA24" s="16">
        <v>5</v>
      </c>
      <c r="CB24" s="16"/>
      <c r="CC24" s="16">
        <v>6</v>
      </c>
      <c r="CD24" s="16"/>
      <c r="CE24" s="16">
        <v>6</v>
      </c>
      <c r="CF24" s="16"/>
      <c r="CG24" s="16">
        <v>5</v>
      </c>
      <c r="CH24" s="16"/>
      <c r="CI24" s="16">
        <v>9</v>
      </c>
      <c r="CJ24" s="16"/>
      <c r="CK24" s="16">
        <v>5</v>
      </c>
      <c r="CL24" s="16"/>
      <c r="CM24" s="27">
        <f t="shared" si="10"/>
        <v>158</v>
      </c>
      <c r="CN24" s="22">
        <f t="shared" si="11"/>
        <v>5.851851851851852</v>
      </c>
      <c r="CO24" s="155" t="str">
        <f t="shared" si="12"/>
        <v>Trung bình</v>
      </c>
      <c r="CP24" s="16">
        <v>7</v>
      </c>
      <c r="CQ24" s="16"/>
      <c r="CR24" s="16">
        <v>8</v>
      </c>
      <c r="CS24" s="16"/>
      <c r="CT24" s="16">
        <v>9</v>
      </c>
      <c r="CU24" s="16"/>
      <c r="CV24" s="16">
        <v>8</v>
      </c>
      <c r="CW24" s="16"/>
      <c r="CX24" s="16">
        <v>7</v>
      </c>
      <c r="CY24" s="16"/>
      <c r="CZ24" s="16">
        <v>7</v>
      </c>
      <c r="DA24" s="16"/>
      <c r="DB24" s="16">
        <v>7</v>
      </c>
      <c r="DC24" s="16"/>
      <c r="DD24" s="27">
        <f t="shared" si="13"/>
        <v>165</v>
      </c>
      <c r="DE24" s="22">
        <f t="shared" si="14"/>
        <v>7.5</v>
      </c>
      <c r="DF24" s="22">
        <f t="shared" si="16"/>
        <v>6.591836734693878</v>
      </c>
      <c r="DG24" s="50" t="str">
        <f t="shared" si="17"/>
        <v>TB Kh¸</v>
      </c>
      <c r="DH24" s="184">
        <f t="shared" si="24"/>
        <v>0</v>
      </c>
      <c r="DI24" s="179" t="str">
        <f t="shared" si="18"/>
        <v>Lªn líp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27">
        <f t="shared" si="19"/>
        <v>0</v>
      </c>
      <c r="EA24" s="22">
        <f t="shared" si="20"/>
        <v>0</v>
      </c>
      <c r="EB24" s="155" t="str">
        <f t="shared" si="15"/>
        <v>Kém</v>
      </c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27">
        <f t="shared" si="21"/>
        <v>0</v>
      </c>
      <c r="ER24" s="22">
        <f t="shared" si="22"/>
        <v>0</v>
      </c>
      <c r="ES24" s="22">
        <f t="shared" si="23"/>
        <v>0</v>
      </c>
    </row>
    <row r="25" spans="1:149" ht="17.25" customHeight="1">
      <c r="A25" s="36">
        <v>18</v>
      </c>
      <c r="B25" s="37" t="s">
        <v>27</v>
      </c>
      <c r="C25" s="38" t="s">
        <v>111</v>
      </c>
      <c r="D25" s="146" t="s">
        <v>195</v>
      </c>
      <c r="E25" s="19"/>
      <c r="F25" s="16"/>
      <c r="G25" s="16"/>
      <c r="H25" s="16"/>
      <c r="I25" s="16">
        <v>7</v>
      </c>
      <c r="J25" s="16"/>
      <c r="K25" s="16">
        <v>9</v>
      </c>
      <c r="L25" s="16"/>
      <c r="M25" s="16">
        <v>8</v>
      </c>
      <c r="N25" s="16"/>
      <c r="O25" s="16">
        <v>7</v>
      </c>
      <c r="P25" s="16"/>
      <c r="Q25" s="16">
        <v>6</v>
      </c>
      <c r="R25" s="16"/>
      <c r="S25" s="16">
        <v>6</v>
      </c>
      <c r="T25" s="16"/>
      <c r="U25" s="27">
        <f t="shared" si="0"/>
        <v>141</v>
      </c>
      <c r="V25" s="22">
        <f t="shared" si="1"/>
        <v>7.05</v>
      </c>
      <c r="W25" s="16">
        <v>8</v>
      </c>
      <c r="X25" s="16"/>
      <c r="Y25" s="16">
        <v>5</v>
      </c>
      <c r="Z25" s="16"/>
      <c r="AA25" s="16">
        <v>5</v>
      </c>
      <c r="AB25" s="16"/>
      <c r="AC25" s="16">
        <v>7</v>
      </c>
      <c r="AD25" s="16"/>
      <c r="AE25" s="16">
        <v>6</v>
      </c>
      <c r="AF25" s="16"/>
      <c r="AG25" s="16">
        <v>5</v>
      </c>
      <c r="AH25" s="16"/>
      <c r="AI25" s="16">
        <v>6</v>
      </c>
      <c r="AJ25" s="16"/>
      <c r="AK25" s="27">
        <f t="shared" si="2"/>
        <v>189</v>
      </c>
      <c r="AL25" s="22">
        <f t="shared" si="3"/>
        <v>5.90625</v>
      </c>
      <c r="AM25" s="22">
        <f t="shared" si="4"/>
        <v>6.346153846153846</v>
      </c>
      <c r="AN25" s="16">
        <v>5</v>
      </c>
      <c r="AO25" s="16"/>
      <c r="AP25" s="16">
        <v>6</v>
      </c>
      <c r="AQ25" s="16"/>
      <c r="AR25" s="16">
        <v>7</v>
      </c>
      <c r="AS25" s="16"/>
      <c r="AT25" s="16">
        <v>7</v>
      </c>
      <c r="AU25" s="16"/>
      <c r="AV25" s="16">
        <v>7</v>
      </c>
      <c r="AW25" s="16"/>
      <c r="AX25" s="16">
        <v>7</v>
      </c>
      <c r="AY25" s="16"/>
      <c r="AZ25" s="16">
        <v>5</v>
      </c>
      <c r="BA25" s="16"/>
      <c r="BB25" s="16">
        <v>8</v>
      </c>
      <c r="BC25" s="16"/>
      <c r="BD25" s="16">
        <v>7</v>
      </c>
      <c r="BE25" s="16"/>
      <c r="BF25" s="26">
        <f t="shared" si="5"/>
        <v>196</v>
      </c>
      <c r="BG25" s="62">
        <f t="shared" si="6"/>
        <v>6.533333333333333</v>
      </c>
      <c r="BH25" s="90">
        <v>6</v>
      </c>
      <c r="BI25" s="90"/>
      <c r="BJ25" s="90">
        <v>6</v>
      </c>
      <c r="BK25" s="90"/>
      <c r="BL25" s="90">
        <v>8</v>
      </c>
      <c r="BM25" s="90"/>
      <c r="BN25" s="90">
        <v>8</v>
      </c>
      <c r="BO25" s="90"/>
      <c r="BP25" s="90">
        <v>9</v>
      </c>
      <c r="BQ25" s="90"/>
      <c r="BR25" s="90">
        <v>8</v>
      </c>
      <c r="BS25" s="90"/>
      <c r="BT25" s="89">
        <f t="shared" si="7"/>
        <v>147</v>
      </c>
      <c r="BU25" s="59">
        <f t="shared" si="8"/>
        <v>7.35</v>
      </c>
      <c r="BV25" s="132">
        <f t="shared" si="9"/>
        <v>6.86</v>
      </c>
      <c r="BW25" s="16">
        <v>8</v>
      </c>
      <c r="BX25" s="16"/>
      <c r="BY25" s="16">
        <v>9</v>
      </c>
      <c r="BZ25" s="16"/>
      <c r="CA25" s="16">
        <v>6</v>
      </c>
      <c r="CB25" s="16"/>
      <c r="CC25" s="16">
        <v>8</v>
      </c>
      <c r="CD25" s="16"/>
      <c r="CE25" s="16">
        <v>8</v>
      </c>
      <c r="CF25" s="16"/>
      <c r="CG25" s="16">
        <v>7</v>
      </c>
      <c r="CH25" s="16"/>
      <c r="CI25" s="16">
        <v>9</v>
      </c>
      <c r="CJ25" s="16"/>
      <c r="CK25" s="16">
        <v>6</v>
      </c>
      <c r="CL25" s="16"/>
      <c r="CM25" s="27">
        <f t="shared" si="10"/>
        <v>203</v>
      </c>
      <c r="CN25" s="22">
        <f t="shared" si="11"/>
        <v>7.518518518518518</v>
      </c>
      <c r="CO25" s="155" t="str">
        <f t="shared" si="12"/>
        <v>Khá</v>
      </c>
      <c r="CP25" s="16">
        <v>8</v>
      </c>
      <c r="CQ25" s="16"/>
      <c r="CR25" s="16">
        <v>7</v>
      </c>
      <c r="CS25" s="16"/>
      <c r="CT25" s="16">
        <v>8</v>
      </c>
      <c r="CU25" s="16"/>
      <c r="CV25" s="16">
        <v>8</v>
      </c>
      <c r="CW25" s="16"/>
      <c r="CX25" s="16">
        <v>7</v>
      </c>
      <c r="CY25" s="16"/>
      <c r="CZ25" s="16">
        <v>7</v>
      </c>
      <c r="DA25" s="16"/>
      <c r="DB25" s="16">
        <v>7</v>
      </c>
      <c r="DC25" s="16"/>
      <c r="DD25" s="27">
        <f t="shared" si="13"/>
        <v>162</v>
      </c>
      <c r="DE25" s="22">
        <f t="shared" si="14"/>
        <v>7.363636363636363</v>
      </c>
      <c r="DF25" s="22">
        <f t="shared" si="16"/>
        <v>7.448979591836735</v>
      </c>
      <c r="DG25" s="50" t="str">
        <f t="shared" si="17"/>
        <v>Kh¸</v>
      </c>
      <c r="DH25" s="184">
        <f t="shared" si="24"/>
        <v>0</v>
      </c>
      <c r="DI25" s="179" t="str">
        <f t="shared" si="18"/>
        <v>Lªn líp</v>
      </c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27">
        <f t="shared" si="19"/>
        <v>0</v>
      </c>
      <c r="EA25" s="22">
        <f t="shared" si="20"/>
        <v>0</v>
      </c>
      <c r="EB25" s="155" t="str">
        <f t="shared" si="15"/>
        <v>Kém</v>
      </c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27">
        <f t="shared" si="21"/>
        <v>0</v>
      </c>
      <c r="ER25" s="22">
        <f t="shared" si="22"/>
        <v>0</v>
      </c>
      <c r="ES25" s="22">
        <f t="shared" si="23"/>
        <v>0</v>
      </c>
    </row>
    <row r="26" spans="1:149" ht="17.25" customHeight="1">
      <c r="A26" s="36">
        <v>19</v>
      </c>
      <c r="B26" s="37" t="s">
        <v>74</v>
      </c>
      <c r="C26" s="38" t="s">
        <v>63</v>
      </c>
      <c r="D26" s="148">
        <v>33424</v>
      </c>
      <c r="E26" s="19"/>
      <c r="F26" s="16"/>
      <c r="G26" s="16"/>
      <c r="H26" s="16"/>
      <c r="I26" s="16">
        <v>5</v>
      </c>
      <c r="J26" s="16"/>
      <c r="K26" s="16">
        <v>8</v>
      </c>
      <c r="L26" s="16"/>
      <c r="M26" s="16">
        <v>8</v>
      </c>
      <c r="N26" s="16"/>
      <c r="O26" s="16">
        <v>7</v>
      </c>
      <c r="P26" s="16"/>
      <c r="Q26" s="16">
        <v>6</v>
      </c>
      <c r="R26" s="16"/>
      <c r="S26" s="16">
        <v>6</v>
      </c>
      <c r="T26" s="16"/>
      <c r="U26" s="27">
        <f t="shared" si="0"/>
        <v>132</v>
      </c>
      <c r="V26" s="22">
        <f t="shared" si="1"/>
        <v>6.6</v>
      </c>
      <c r="W26" s="16">
        <v>5</v>
      </c>
      <c r="X26" s="16"/>
      <c r="Y26" s="16">
        <v>5</v>
      </c>
      <c r="Z26" s="16"/>
      <c r="AA26" s="16">
        <v>7</v>
      </c>
      <c r="AB26" s="16"/>
      <c r="AC26" s="16">
        <v>7</v>
      </c>
      <c r="AD26" s="16"/>
      <c r="AE26" s="16">
        <v>8</v>
      </c>
      <c r="AF26" s="16"/>
      <c r="AG26" s="16">
        <v>5</v>
      </c>
      <c r="AH26" s="16"/>
      <c r="AI26" s="16">
        <v>5</v>
      </c>
      <c r="AJ26" s="16"/>
      <c r="AK26" s="27">
        <f t="shared" si="2"/>
        <v>193</v>
      </c>
      <c r="AL26" s="22">
        <f t="shared" si="3"/>
        <v>6.03125</v>
      </c>
      <c r="AM26" s="22">
        <f t="shared" si="4"/>
        <v>6.25</v>
      </c>
      <c r="AN26" s="16">
        <v>5</v>
      </c>
      <c r="AO26" s="16"/>
      <c r="AP26" s="16">
        <v>6</v>
      </c>
      <c r="AQ26" s="16"/>
      <c r="AR26" s="16">
        <v>6</v>
      </c>
      <c r="AS26" s="16"/>
      <c r="AT26" s="16">
        <v>7</v>
      </c>
      <c r="AU26" s="16"/>
      <c r="AV26" s="16">
        <v>6</v>
      </c>
      <c r="AW26" s="16"/>
      <c r="AX26" s="16">
        <v>7</v>
      </c>
      <c r="AY26" s="16"/>
      <c r="AZ26" s="16">
        <v>6</v>
      </c>
      <c r="BA26" s="16"/>
      <c r="BB26" s="16">
        <v>7</v>
      </c>
      <c r="BC26" s="16"/>
      <c r="BD26" s="16">
        <v>5</v>
      </c>
      <c r="BE26" s="16"/>
      <c r="BF26" s="26">
        <f t="shared" si="5"/>
        <v>184</v>
      </c>
      <c r="BG26" s="62">
        <f t="shared" si="6"/>
        <v>6.133333333333334</v>
      </c>
      <c r="BH26" s="90">
        <v>6</v>
      </c>
      <c r="BI26" s="90"/>
      <c r="BJ26" s="90">
        <v>8</v>
      </c>
      <c r="BK26" s="90"/>
      <c r="BL26" s="90">
        <v>6</v>
      </c>
      <c r="BM26" s="90"/>
      <c r="BN26" s="90">
        <v>7</v>
      </c>
      <c r="BO26" s="90"/>
      <c r="BP26" s="90">
        <v>9</v>
      </c>
      <c r="BQ26" s="90"/>
      <c r="BR26" s="90">
        <v>9</v>
      </c>
      <c r="BS26" s="90"/>
      <c r="BT26" s="89">
        <f t="shared" si="7"/>
        <v>144</v>
      </c>
      <c r="BU26" s="59">
        <f t="shared" si="8"/>
        <v>7.2</v>
      </c>
      <c r="BV26" s="59">
        <f t="shared" si="9"/>
        <v>6.56</v>
      </c>
      <c r="BW26" s="16">
        <v>7</v>
      </c>
      <c r="BX26" s="16"/>
      <c r="BY26" s="16">
        <v>5</v>
      </c>
      <c r="BZ26" s="16"/>
      <c r="CA26" s="16">
        <v>6</v>
      </c>
      <c r="CB26" s="16"/>
      <c r="CC26" s="16">
        <v>7</v>
      </c>
      <c r="CD26" s="16"/>
      <c r="CE26" s="16">
        <v>5</v>
      </c>
      <c r="CF26" s="16"/>
      <c r="CG26" s="16">
        <v>6</v>
      </c>
      <c r="CH26" s="16"/>
      <c r="CI26" s="16">
        <v>9</v>
      </c>
      <c r="CJ26" s="16"/>
      <c r="CK26" s="16">
        <v>7</v>
      </c>
      <c r="CL26" s="16"/>
      <c r="CM26" s="27">
        <f t="shared" si="10"/>
        <v>174</v>
      </c>
      <c r="CN26" s="22">
        <f t="shared" si="11"/>
        <v>6.444444444444445</v>
      </c>
      <c r="CO26" s="155" t="str">
        <f t="shared" si="12"/>
        <v>TB Khá</v>
      </c>
      <c r="CP26" s="16">
        <v>7</v>
      </c>
      <c r="CQ26" s="16"/>
      <c r="CR26" s="16">
        <v>8</v>
      </c>
      <c r="CS26" s="16"/>
      <c r="CT26" s="16">
        <v>8</v>
      </c>
      <c r="CU26" s="16"/>
      <c r="CV26" s="16">
        <v>8</v>
      </c>
      <c r="CW26" s="16"/>
      <c r="CX26" s="16">
        <v>8</v>
      </c>
      <c r="CY26" s="16"/>
      <c r="CZ26" s="16">
        <v>7</v>
      </c>
      <c r="DA26" s="16"/>
      <c r="DB26" s="16">
        <v>5</v>
      </c>
      <c r="DC26" s="16"/>
      <c r="DD26" s="27">
        <f t="shared" si="13"/>
        <v>161</v>
      </c>
      <c r="DE26" s="22">
        <f t="shared" si="14"/>
        <v>7.318181818181818</v>
      </c>
      <c r="DF26" s="22">
        <f t="shared" si="16"/>
        <v>6.836734693877551</v>
      </c>
      <c r="DG26" s="50" t="str">
        <f t="shared" si="17"/>
        <v>TB Kh¸</v>
      </c>
      <c r="DH26" s="184">
        <f t="shared" si="24"/>
        <v>0</v>
      </c>
      <c r="DI26" s="179" t="str">
        <f t="shared" si="18"/>
        <v>Lªn líp</v>
      </c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27">
        <f t="shared" si="19"/>
        <v>0</v>
      </c>
      <c r="EA26" s="22">
        <f t="shared" si="20"/>
        <v>0</v>
      </c>
      <c r="EB26" s="155" t="str">
        <f t="shared" si="15"/>
        <v>Kém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27">
        <f t="shared" si="21"/>
        <v>0</v>
      </c>
      <c r="ER26" s="22">
        <f>EQ26/$DD$7</f>
        <v>0</v>
      </c>
      <c r="ES26" s="22">
        <f t="shared" si="23"/>
        <v>0</v>
      </c>
    </row>
    <row r="27" spans="1:149" ht="17.25" customHeight="1">
      <c r="A27" s="36">
        <v>20</v>
      </c>
      <c r="B27" s="37" t="s">
        <v>99</v>
      </c>
      <c r="C27" s="38" t="s">
        <v>79</v>
      </c>
      <c r="D27" s="148">
        <v>33366</v>
      </c>
      <c r="E27" s="19"/>
      <c r="F27" s="16"/>
      <c r="G27" s="16"/>
      <c r="H27" s="16"/>
      <c r="I27" s="16">
        <v>7</v>
      </c>
      <c r="J27" s="16"/>
      <c r="K27" s="16">
        <v>8</v>
      </c>
      <c r="L27" s="16"/>
      <c r="M27" s="16">
        <v>7</v>
      </c>
      <c r="N27" s="16"/>
      <c r="O27" s="16">
        <v>5</v>
      </c>
      <c r="P27" s="16"/>
      <c r="Q27" s="16">
        <v>7</v>
      </c>
      <c r="R27" s="16"/>
      <c r="S27" s="16">
        <v>6</v>
      </c>
      <c r="T27" s="16"/>
      <c r="U27" s="27">
        <f t="shared" si="0"/>
        <v>132</v>
      </c>
      <c r="V27" s="22">
        <f t="shared" si="1"/>
        <v>6.6</v>
      </c>
      <c r="W27" s="16">
        <v>5</v>
      </c>
      <c r="X27" s="16">
        <v>3</v>
      </c>
      <c r="Y27" s="16">
        <v>5</v>
      </c>
      <c r="Z27" s="16">
        <v>4</v>
      </c>
      <c r="AA27" s="16">
        <v>6</v>
      </c>
      <c r="AB27" s="16"/>
      <c r="AC27" s="16">
        <v>6</v>
      </c>
      <c r="AD27" s="16"/>
      <c r="AE27" s="16">
        <v>5</v>
      </c>
      <c r="AF27" s="16"/>
      <c r="AG27" s="16">
        <v>6</v>
      </c>
      <c r="AH27" s="16">
        <v>4</v>
      </c>
      <c r="AI27" s="16">
        <v>5</v>
      </c>
      <c r="AJ27" s="16"/>
      <c r="AK27" s="27">
        <f t="shared" si="2"/>
        <v>176</v>
      </c>
      <c r="AL27" s="22">
        <f t="shared" si="3"/>
        <v>5.5</v>
      </c>
      <c r="AM27" s="22">
        <f t="shared" si="4"/>
        <v>5.923076923076923</v>
      </c>
      <c r="AN27" s="16">
        <v>5</v>
      </c>
      <c r="AO27" s="16"/>
      <c r="AP27" s="16">
        <v>6</v>
      </c>
      <c r="AQ27" s="16">
        <v>4</v>
      </c>
      <c r="AR27" s="16">
        <v>5</v>
      </c>
      <c r="AS27" s="16"/>
      <c r="AT27" s="16">
        <v>7</v>
      </c>
      <c r="AU27" s="16"/>
      <c r="AV27" s="16">
        <v>6</v>
      </c>
      <c r="AW27" s="16">
        <v>4</v>
      </c>
      <c r="AX27" s="16">
        <v>6</v>
      </c>
      <c r="AY27" s="16"/>
      <c r="AZ27" s="16">
        <v>5</v>
      </c>
      <c r="BA27" s="16"/>
      <c r="BB27" s="16">
        <v>7</v>
      </c>
      <c r="BC27" s="16"/>
      <c r="BD27" s="16">
        <v>5</v>
      </c>
      <c r="BE27" s="16">
        <v>4</v>
      </c>
      <c r="BF27" s="26">
        <f t="shared" si="5"/>
        <v>172</v>
      </c>
      <c r="BG27" s="62">
        <f t="shared" si="6"/>
        <v>5.733333333333333</v>
      </c>
      <c r="BH27" s="90">
        <v>5</v>
      </c>
      <c r="BI27" s="90"/>
      <c r="BJ27" s="90">
        <v>7</v>
      </c>
      <c r="BK27" s="90"/>
      <c r="BL27" s="90">
        <v>5</v>
      </c>
      <c r="BM27" s="90"/>
      <c r="BN27" s="90">
        <v>5</v>
      </c>
      <c r="BO27" s="90"/>
      <c r="BP27" s="90">
        <v>6</v>
      </c>
      <c r="BQ27" s="90"/>
      <c r="BR27" s="90">
        <v>8</v>
      </c>
      <c r="BS27" s="90"/>
      <c r="BT27" s="89">
        <f t="shared" si="7"/>
        <v>114</v>
      </c>
      <c r="BU27" s="59">
        <f t="shared" si="8"/>
        <v>5.7</v>
      </c>
      <c r="BV27" s="59">
        <f t="shared" si="9"/>
        <v>5.72</v>
      </c>
      <c r="BW27" s="16">
        <v>7</v>
      </c>
      <c r="BX27" s="16"/>
      <c r="BY27" s="16">
        <v>5</v>
      </c>
      <c r="BZ27" s="16"/>
      <c r="CA27" s="16">
        <v>7</v>
      </c>
      <c r="CB27" s="16"/>
      <c r="CC27" s="16">
        <v>7</v>
      </c>
      <c r="CD27" s="16"/>
      <c r="CE27" s="16">
        <v>8</v>
      </c>
      <c r="CF27" s="16"/>
      <c r="CG27" s="16">
        <v>7</v>
      </c>
      <c r="CH27" s="16"/>
      <c r="CI27" s="16">
        <v>8</v>
      </c>
      <c r="CJ27" s="16"/>
      <c r="CK27" s="16">
        <v>5</v>
      </c>
      <c r="CL27" s="16"/>
      <c r="CM27" s="27">
        <f t="shared" si="10"/>
        <v>180</v>
      </c>
      <c r="CN27" s="22">
        <f t="shared" si="11"/>
        <v>6.666666666666667</v>
      </c>
      <c r="CO27" s="155" t="str">
        <f t="shared" si="12"/>
        <v>TB Khá</v>
      </c>
      <c r="CP27" s="16">
        <v>7</v>
      </c>
      <c r="CQ27" s="16"/>
      <c r="CR27" s="16">
        <v>7</v>
      </c>
      <c r="CS27" s="16"/>
      <c r="CT27" s="16">
        <v>9</v>
      </c>
      <c r="CU27" s="16"/>
      <c r="CV27" s="16">
        <v>8</v>
      </c>
      <c r="CW27" s="16"/>
      <c r="CX27" s="16">
        <v>7</v>
      </c>
      <c r="CY27" s="16"/>
      <c r="CZ27" s="16">
        <v>7</v>
      </c>
      <c r="DA27" s="16"/>
      <c r="DB27" s="16">
        <v>6</v>
      </c>
      <c r="DC27" s="16"/>
      <c r="DD27" s="27">
        <f t="shared" si="13"/>
        <v>159</v>
      </c>
      <c r="DE27" s="22">
        <f t="shared" si="14"/>
        <v>7.2272727272727275</v>
      </c>
      <c r="DF27" s="22">
        <f t="shared" si="16"/>
        <v>6.918367346938775</v>
      </c>
      <c r="DG27" s="50" t="str">
        <f t="shared" si="17"/>
        <v>TB Kh¸</v>
      </c>
      <c r="DH27" s="184">
        <f t="shared" si="24"/>
        <v>0</v>
      </c>
      <c r="DI27" s="179" t="str">
        <f t="shared" si="18"/>
        <v>Lªn líp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27">
        <f t="shared" si="19"/>
        <v>0</v>
      </c>
      <c r="EA27" s="22">
        <f t="shared" si="20"/>
        <v>0</v>
      </c>
      <c r="EB27" s="155" t="str">
        <f t="shared" si="15"/>
        <v>Kém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27">
        <f t="shared" si="21"/>
        <v>0</v>
      </c>
      <c r="ER27" s="22">
        <f t="shared" si="22"/>
        <v>0</v>
      </c>
      <c r="ES27" s="22">
        <f t="shared" si="23"/>
        <v>0</v>
      </c>
    </row>
    <row r="28" spans="1:149" ht="17.25" customHeight="1">
      <c r="A28" s="36">
        <v>21</v>
      </c>
      <c r="B28" s="37" t="s">
        <v>116</v>
      </c>
      <c r="C28" s="38" t="s">
        <v>84</v>
      </c>
      <c r="D28" s="146" t="s">
        <v>198</v>
      </c>
      <c r="E28" s="19"/>
      <c r="F28" s="16"/>
      <c r="G28" s="16"/>
      <c r="H28" s="16"/>
      <c r="I28" s="16">
        <v>5</v>
      </c>
      <c r="J28" s="16">
        <v>4</v>
      </c>
      <c r="K28" s="16">
        <v>7</v>
      </c>
      <c r="L28" s="16"/>
      <c r="M28" s="16">
        <v>7</v>
      </c>
      <c r="N28" s="16"/>
      <c r="O28" s="16">
        <v>7</v>
      </c>
      <c r="P28" s="16"/>
      <c r="Q28" s="16">
        <v>7</v>
      </c>
      <c r="R28" s="16"/>
      <c r="S28" s="16">
        <v>7</v>
      </c>
      <c r="T28" s="16"/>
      <c r="U28" s="27">
        <f t="shared" si="0"/>
        <v>134</v>
      </c>
      <c r="V28" s="22">
        <f t="shared" si="1"/>
        <v>6.7</v>
      </c>
      <c r="W28" s="16">
        <v>5</v>
      </c>
      <c r="X28" s="16"/>
      <c r="Y28" s="16">
        <v>5</v>
      </c>
      <c r="Z28" s="16"/>
      <c r="AA28" s="16">
        <v>5</v>
      </c>
      <c r="AB28" s="16">
        <v>3</v>
      </c>
      <c r="AC28" s="16">
        <v>5</v>
      </c>
      <c r="AD28" s="16"/>
      <c r="AE28" s="16">
        <v>6</v>
      </c>
      <c r="AF28" s="16"/>
      <c r="AG28" s="16">
        <v>6</v>
      </c>
      <c r="AH28" s="16"/>
      <c r="AI28" s="16">
        <v>5</v>
      </c>
      <c r="AJ28" s="16"/>
      <c r="AK28" s="27">
        <f t="shared" si="2"/>
        <v>172</v>
      </c>
      <c r="AL28" s="22">
        <f t="shared" si="3"/>
        <v>5.375</v>
      </c>
      <c r="AM28" s="22">
        <f t="shared" si="4"/>
        <v>5.884615384615385</v>
      </c>
      <c r="AN28" s="16">
        <v>5</v>
      </c>
      <c r="AO28" s="16"/>
      <c r="AP28" s="16">
        <v>5</v>
      </c>
      <c r="AQ28" s="16"/>
      <c r="AR28" s="16">
        <v>7</v>
      </c>
      <c r="AS28" s="16"/>
      <c r="AT28" s="16">
        <v>7</v>
      </c>
      <c r="AU28" s="16"/>
      <c r="AV28" s="16">
        <v>6</v>
      </c>
      <c r="AW28" s="16"/>
      <c r="AX28" s="16">
        <v>6</v>
      </c>
      <c r="AY28" s="16"/>
      <c r="AZ28" s="16">
        <v>6</v>
      </c>
      <c r="BA28" s="16"/>
      <c r="BB28" s="16">
        <v>7</v>
      </c>
      <c r="BC28" s="16"/>
      <c r="BD28" s="16">
        <v>5</v>
      </c>
      <c r="BE28" s="16"/>
      <c r="BF28" s="26">
        <f t="shared" si="5"/>
        <v>182</v>
      </c>
      <c r="BG28" s="62">
        <f t="shared" si="6"/>
        <v>6.066666666666666</v>
      </c>
      <c r="BH28" s="90">
        <v>7</v>
      </c>
      <c r="BI28" s="90">
        <v>4</v>
      </c>
      <c r="BJ28" s="90">
        <v>7</v>
      </c>
      <c r="BK28" s="90"/>
      <c r="BL28" s="90">
        <v>6</v>
      </c>
      <c r="BM28" s="90"/>
      <c r="BN28" s="90">
        <v>6</v>
      </c>
      <c r="BO28" s="90"/>
      <c r="BP28" s="90">
        <v>8</v>
      </c>
      <c r="BQ28" s="90"/>
      <c r="BR28" s="90">
        <v>6</v>
      </c>
      <c r="BS28" s="90"/>
      <c r="BT28" s="89">
        <f t="shared" si="7"/>
        <v>134</v>
      </c>
      <c r="BU28" s="59">
        <f t="shared" si="8"/>
        <v>6.7</v>
      </c>
      <c r="BV28" s="59">
        <f t="shared" si="9"/>
        <v>6.32</v>
      </c>
      <c r="BW28" s="16">
        <v>5</v>
      </c>
      <c r="BX28" s="16"/>
      <c r="BY28" s="16">
        <v>7</v>
      </c>
      <c r="BZ28" s="16"/>
      <c r="CA28" s="16">
        <v>5</v>
      </c>
      <c r="CB28" s="16"/>
      <c r="CC28" s="16">
        <v>7</v>
      </c>
      <c r="CD28" s="16"/>
      <c r="CE28" s="16">
        <v>6</v>
      </c>
      <c r="CF28" s="16"/>
      <c r="CG28" s="16">
        <v>7</v>
      </c>
      <c r="CH28" s="16"/>
      <c r="CI28" s="16">
        <v>9</v>
      </c>
      <c r="CJ28" s="16"/>
      <c r="CK28" s="16">
        <v>6</v>
      </c>
      <c r="CL28" s="16"/>
      <c r="CM28" s="27">
        <f t="shared" si="10"/>
        <v>170</v>
      </c>
      <c r="CN28" s="22">
        <f t="shared" si="11"/>
        <v>6.296296296296297</v>
      </c>
      <c r="CO28" s="155" t="str">
        <f t="shared" si="12"/>
        <v>TB Khá</v>
      </c>
      <c r="CP28" s="16">
        <v>8</v>
      </c>
      <c r="CQ28" s="16"/>
      <c r="CR28" s="16">
        <v>7</v>
      </c>
      <c r="CS28" s="16"/>
      <c r="CT28" s="16">
        <v>7</v>
      </c>
      <c r="CU28" s="16"/>
      <c r="CV28" s="16">
        <v>8</v>
      </c>
      <c r="CW28" s="16"/>
      <c r="CX28" s="16">
        <v>7</v>
      </c>
      <c r="CY28" s="16"/>
      <c r="CZ28" s="16">
        <v>7</v>
      </c>
      <c r="DA28" s="16"/>
      <c r="DB28" s="16">
        <v>7</v>
      </c>
      <c r="DC28" s="16"/>
      <c r="DD28" s="27">
        <f t="shared" si="13"/>
        <v>159</v>
      </c>
      <c r="DE28" s="22">
        <f t="shared" si="14"/>
        <v>7.2272727272727275</v>
      </c>
      <c r="DF28" s="22">
        <f t="shared" si="16"/>
        <v>6.714285714285714</v>
      </c>
      <c r="DG28" s="50" t="str">
        <f t="shared" si="17"/>
        <v>TB Kh¸</v>
      </c>
      <c r="DH28" s="184">
        <f t="shared" si="24"/>
        <v>0</v>
      </c>
      <c r="DI28" s="179" t="str">
        <f t="shared" si="18"/>
        <v>Lªn líp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27">
        <f t="shared" si="19"/>
        <v>0</v>
      </c>
      <c r="EA28" s="22">
        <f t="shared" si="20"/>
        <v>0</v>
      </c>
      <c r="EB28" s="155" t="str">
        <f t="shared" si="15"/>
        <v>Kém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27">
        <f t="shared" si="21"/>
        <v>0</v>
      </c>
      <c r="ER28" s="22">
        <f t="shared" si="22"/>
        <v>0</v>
      </c>
      <c r="ES28" s="22">
        <f t="shared" si="23"/>
        <v>0</v>
      </c>
    </row>
    <row r="29" spans="1:149" ht="17.25" customHeight="1">
      <c r="A29" s="36">
        <v>22</v>
      </c>
      <c r="B29" s="37" t="s">
        <v>101</v>
      </c>
      <c r="C29" s="38" t="s">
        <v>102</v>
      </c>
      <c r="D29" s="146" t="s">
        <v>185</v>
      </c>
      <c r="E29" s="19"/>
      <c r="F29" s="16"/>
      <c r="G29" s="16"/>
      <c r="H29" s="16"/>
      <c r="I29" s="16">
        <v>7</v>
      </c>
      <c r="J29" s="16"/>
      <c r="K29" s="16">
        <v>7</v>
      </c>
      <c r="L29" s="16"/>
      <c r="M29" s="16">
        <v>8</v>
      </c>
      <c r="N29" s="16"/>
      <c r="O29" s="16">
        <v>6</v>
      </c>
      <c r="P29" s="16"/>
      <c r="Q29" s="16">
        <v>6</v>
      </c>
      <c r="R29" s="16"/>
      <c r="S29" s="16">
        <v>5</v>
      </c>
      <c r="T29" s="16"/>
      <c r="U29" s="27">
        <f t="shared" si="0"/>
        <v>127</v>
      </c>
      <c r="V29" s="22">
        <f t="shared" si="1"/>
        <v>6.35</v>
      </c>
      <c r="W29" s="16">
        <v>5</v>
      </c>
      <c r="X29" s="16" t="s">
        <v>150</v>
      </c>
      <c r="Y29" s="16">
        <v>5</v>
      </c>
      <c r="Z29" s="16">
        <v>4</v>
      </c>
      <c r="AA29" s="16">
        <v>7</v>
      </c>
      <c r="AB29" s="16"/>
      <c r="AC29" s="16">
        <v>6</v>
      </c>
      <c r="AD29" s="16"/>
      <c r="AE29" s="16">
        <v>5</v>
      </c>
      <c r="AF29" s="16"/>
      <c r="AG29" s="16">
        <v>6</v>
      </c>
      <c r="AH29" s="16">
        <v>4</v>
      </c>
      <c r="AI29" s="16">
        <v>6</v>
      </c>
      <c r="AJ29" s="16"/>
      <c r="AK29" s="27">
        <f t="shared" si="2"/>
        <v>185</v>
      </c>
      <c r="AL29" s="22">
        <f t="shared" si="3"/>
        <v>5.78125</v>
      </c>
      <c r="AM29" s="22">
        <f t="shared" si="4"/>
        <v>6</v>
      </c>
      <c r="AN29" s="16">
        <v>4</v>
      </c>
      <c r="AO29" s="16">
        <v>2</v>
      </c>
      <c r="AP29" s="16">
        <v>5</v>
      </c>
      <c r="AQ29" s="16"/>
      <c r="AR29" s="16">
        <v>6</v>
      </c>
      <c r="AS29" s="16"/>
      <c r="AT29" s="16">
        <v>7</v>
      </c>
      <c r="AU29" s="16"/>
      <c r="AV29" s="16">
        <v>4</v>
      </c>
      <c r="AW29" s="16">
        <v>3</v>
      </c>
      <c r="AX29" s="16">
        <v>7</v>
      </c>
      <c r="AY29" s="16"/>
      <c r="AZ29" s="16">
        <v>5</v>
      </c>
      <c r="BA29" s="16"/>
      <c r="BB29" s="16">
        <v>8</v>
      </c>
      <c r="BC29" s="16"/>
      <c r="BD29" s="16">
        <v>5</v>
      </c>
      <c r="BE29" s="16">
        <v>4</v>
      </c>
      <c r="BF29" s="26">
        <f t="shared" si="5"/>
        <v>171</v>
      </c>
      <c r="BG29" s="62">
        <f t="shared" si="6"/>
        <v>5.7</v>
      </c>
      <c r="BH29" s="90">
        <v>5</v>
      </c>
      <c r="BI29" s="90">
        <v>4</v>
      </c>
      <c r="BJ29" s="90">
        <v>5</v>
      </c>
      <c r="BK29" s="90"/>
      <c r="BL29" s="90">
        <v>4</v>
      </c>
      <c r="BM29" s="90"/>
      <c r="BN29" s="90">
        <v>5</v>
      </c>
      <c r="BO29" s="90"/>
      <c r="BP29" s="90">
        <v>7</v>
      </c>
      <c r="BQ29" s="90"/>
      <c r="BR29" s="90">
        <v>6</v>
      </c>
      <c r="BS29" s="90">
        <v>0</v>
      </c>
      <c r="BT29" s="89">
        <f t="shared" si="7"/>
        <v>103</v>
      </c>
      <c r="BU29" s="59">
        <f t="shared" si="8"/>
        <v>5.15</v>
      </c>
      <c r="BV29" s="59">
        <f t="shared" si="9"/>
        <v>5.48</v>
      </c>
      <c r="BW29" s="16">
        <v>6</v>
      </c>
      <c r="BX29" s="16">
        <v>4</v>
      </c>
      <c r="BY29" s="16">
        <v>5</v>
      </c>
      <c r="BZ29" s="16"/>
      <c r="CA29" s="16">
        <v>6</v>
      </c>
      <c r="CB29" s="16"/>
      <c r="CC29" s="16">
        <v>6</v>
      </c>
      <c r="CD29" s="16"/>
      <c r="CE29" s="16">
        <v>7</v>
      </c>
      <c r="CF29" s="16"/>
      <c r="CG29" s="16">
        <v>6</v>
      </c>
      <c r="CH29" s="16"/>
      <c r="CI29" s="16">
        <v>8</v>
      </c>
      <c r="CJ29" s="16"/>
      <c r="CK29" s="16">
        <v>8</v>
      </c>
      <c r="CL29" s="16"/>
      <c r="CM29" s="27">
        <f t="shared" si="10"/>
        <v>174</v>
      </c>
      <c r="CN29" s="22">
        <f t="shared" si="11"/>
        <v>6.444444444444445</v>
      </c>
      <c r="CO29" s="155" t="str">
        <f t="shared" si="12"/>
        <v>TB Khá</v>
      </c>
      <c r="CP29" s="16">
        <v>7</v>
      </c>
      <c r="CQ29" s="16"/>
      <c r="CR29" s="16">
        <v>7</v>
      </c>
      <c r="CS29" s="16"/>
      <c r="CT29" s="16">
        <v>8</v>
      </c>
      <c r="CU29" s="16"/>
      <c r="CV29" s="16">
        <v>8</v>
      </c>
      <c r="CW29" s="16"/>
      <c r="CX29" s="16">
        <v>8</v>
      </c>
      <c r="CY29" s="16"/>
      <c r="CZ29" s="16">
        <v>7</v>
      </c>
      <c r="DA29" s="16"/>
      <c r="DB29" s="16">
        <v>5</v>
      </c>
      <c r="DC29" s="16"/>
      <c r="DD29" s="27">
        <f t="shared" si="13"/>
        <v>158</v>
      </c>
      <c r="DE29" s="22">
        <f t="shared" si="14"/>
        <v>7.181818181818182</v>
      </c>
      <c r="DF29" s="22">
        <f t="shared" si="16"/>
        <v>6.775510204081633</v>
      </c>
      <c r="DG29" s="50" t="str">
        <f t="shared" si="17"/>
        <v>TB Kh¸</v>
      </c>
      <c r="DH29" s="184">
        <f t="shared" si="24"/>
        <v>0</v>
      </c>
      <c r="DI29" s="179" t="str">
        <f t="shared" si="18"/>
        <v>Lªn líp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27">
        <f t="shared" si="19"/>
        <v>0</v>
      </c>
      <c r="EA29" s="22">
        <f t="shared" si="20"/>
        <v>0</v>
      </c>
      <c r="EB29" s="155" t="str">
        <f t="shared" si="15"/>
        <v>Kém</v>
      </c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27">
        <f t="shared" si="21"/>
        <v>0</v>
      </c>
      <c r="ER29" s="22">
        <f t="shared" si="22"/>
        <v>0</v>
      </c>
      <c r="ES29" s="22">
        <f t="shared" si="23"/>
        <v>0</v>
      </c>
    </row>
    <row r="30" spans="1:149" ht="17.25" customHeight="1">
      <c r="A30" s="36">
        <v>23</v>
      </c>
      <c r="B30" s="37" t="s">
        <v>91</v>
      </c>
      <c r="C30" s="38" t="s">
        <v>92</v>
      </c>
      <c r="D30" s="148">
        <v>33762</v>
      </c>
      <c r="E30" s="19"/>
      <c r="F30" s="16"/>
      <c r="G30" s="16"/>
      <c r="H30" s="16"/>
      <c r="I30" s="16">
        <v>5</v>
      </c>
      <c r="J30" s="16"/>
      <c r="K30" s="16">
        <v>9</v>
      </c>
      <c r="L30" s="16"/>
      <c r="M30" s="16">
        <v>7</v>
      </c>
      <c r="N30" s="16"/>
      <c r="O30" s="16">
        <v>7</v>
      </c>
      <c r="P30" s="16"/>
      <c r="Q30" s="16">
        <v>6</v>
      </c>
      <c r="R30" s="16"/>
      <c r="S30" s="16">
        <v>7</v>
      </c>
      <c r="T30" s="16"/>
      <c r="U30" s="27">
        <f t="shared" si="0"/>
        <v>137</v>
      </c>
      <c r="V30" s="22">
        <f t="shared" si="1"/>
        <v>6.85</v>
      </c>
      <c r="W30" s="16">
        <v>5</v>
      </c>
      <c r="X30" s="16"/>
      <c r="Y30" s="16">
        <v>5</v>
      </c>
      <c r="Z30" s="16"/>
      <c r="AA30" s="16">
        <v>5</v>
      </c>
      <c r="AB30" s="16"/>
      <c r="AC30" s="16">
        <v>7</v>
      </c>
      <c r="AD30" s="16"/>
      <c r="AE30" s="16">
        <v>7</v>
      </c>
      <c r="AF30" s="16"/>
      <c r="AG30" s="16">
        <v>6</v>
      </c>
      <c r="AH30" s="16"/>
      <c r="AI30" s="16">
        <v>6</v>
      </c>
      <c r="AJ30" s="16"/>
      <c r="AK30" s="27">
        <f t="shared" si="2"/>
        <v>186</v>
      </c>
      <c r="AL30" s="22">
        <f t="shared" si="3"/>
        <v>5.8125</v>
      </c>
      <c r="AM30" s="22">
        <f t="shared" si="4"/>
        <v>6.211538461538462</v>
      </c>
      <c r="AN30" s="16">
        <v>5</v>
      </c>
      <c r="AO30" s="16"/>
      <c r="AP30" s="16">
        <v>5</v>
      </c>
      <c r="AQ30" s="16"/>
      <c r="AR30" s="16">
        <v>7</v>
      </c>
      <c r="AS30" s="16"/>
      <c r="AT30" s="16">
        <v>5</v>
      </c>
      <c r="AU30" s="16"/>
      <c r="AV30" s="16">
        <v>5</v>
      </c>
      <c r="AW30" s="16">
        <v>3</v>
      </c>
      <c r="AX30" s="16">
        <v>7</v>
      </c>
      <c r="AY30" s="16"/>
      <c r="AZ30" s="16">
        <v>6</v>
      </c>
      <c r="BA30" s="16"/>
      <c r="BB30" s="16">
        <v>5</v>
      </c>
      <c r="BC30" s="16"/>
      <c r="BD30" s="16">
        <v>6</v>
      </c>
      <c r="BE30" s="16"/>
      <c r="BF30" s="26">
        <f t="shared" si="5"/>
        <v>173</v>
      </c>
      <c r="BG30" s="62">
        <f t="shared" si="6"/>
        <v>5.766666666666667</v>
      </c>
      <c r="BH30" s="90">
        <v>5</v>
      </c>
      <c r="BI30" s="90"/>
      <c r="BJ30" s="90">
        <v>6</v>
      </c>
      <c r="BK30" s="90"/>
      <c r="BL30" s="90">
        <v>6</v>
      </c>
      <c r="BM30" s="90"/>
      <c r="BN30" s="90">
        <v>7</v>
      </c>
      <c r="BO30" s="90"/>
      <c r="BP30" s="90">
        <v>8</v>
      </c>
      <c r="BQ30" s="90"/>
      <c r="BR30" s="90">
        <v>7</v>
      </c>
      <c r="BS30" s="90"/>
      <c r="BT30" s="89">
        <f t="shared" si="7"/>
        <v>127</v>
      </c>
      <c r="BU30" s="59">
        <f t="shared" si="8"/>
        <v>6.35</v>
      </c>
      <c r="BV30" s="59">
        <f t="shared" si="9"/>
        <v>6</v>
      </c>
      <c r="BW30" s="16">
        <v>5</v>
      </c>
      <c r="BX30" s="16"/>
      <c r="BY30" s="16">
        <v>7</v>
      </c>
      <c r="BZ30" s="16"/>
      <c r="CA30" s="16">
        <v>7</v>
      </c>
      <c r="CB30" s="16"/>
      <c r="CC30" s="16">
        <v>7</v>
      </c>
      <c r="CD30" s="16"/>
      <c r="CE30" s="16">
        <v>6</v>
      </c>
      <c r="CF30" s="16"/>
      <c r="CG30" s="16">
        <v>5</v>
      </c>
      <c r="CH30" s="16"/>
      <c r="CI30" s="16">
        <v>7</v>
      </c>
      <c r="CJ30" s="16"/>
      <c r="CK30" s="16">
        <v>8</v>
      </c>
      <c r="CL30" s="16"/>
      <c r="CM30" s="27">
        <f t="shared" si="10"/>
        <v>172</v>
      </c>
      <c r="CN30" s="22">
        <f t="shared" si="11"/>
        <v>6.37037037037037</v>
      </c>
      <c r="CO30" s="155" t="str">
        <f t="shared" si="12"/>
        <v>TB Khá</v>
      </c>
      <c r="CP30" s="16">
        <v>7</v>
      </c>
      <c r="CQ30" s="16"/>
      <c r="CR30" s="16">
        <v>6</v>
      </c>
      <c r="CS30" s="16"/>
      <c r="CT30" s="16">
        <v>8</v>
      </c>
      <c r="CU30" s="16"/>
      <c r="CV30" s="16">
        <v>8</v>
      </c>
      <c r="CW30" s="16"/>
      <c r="CX30" s="16">
        <v>7</v>
      </c>
      <c r="CY30" s="16"/>
      <c r="CZ30" s="16">
        <v>8</v>
      </c>
      <c r="DA30" s="16"/>
      <c r="DB30" s="16">
        <v>6</v>
      </c>
      <c r="DC30" s="16"/>
      <c r="DD30" s="27">
        <f t="shared" si="13"/>
        <v>156</v>
      </c>
      <c r="DE30" s="22">
        <f t="shared" si="14"/>
        <v>7.090909090909091</v>
      </c>
      <c r="DF30" s="22">
        <f t="shared" si="16"/>
        <v>6.6938775510204085</v>
      </c>
      <c r="DG30" s="50" t="str">
        <f t="shared" si="17"/>
        <v>TB Kh¸</v>
      </c>
      <c r="DH30" s="184">
        <f t="shared" si="24"/>
        <v>0</v>
      </c>
      <c r="DI30" s="179" t="str">
        <f t="shared" si="18"/>
        <v>Lªn líp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27">
        <f t="shared" si="19"/>
        <v>0</v>
      </c>
      <c r="EA30" s="22">
        <f t="shared" si="20"/>
        <v>0</v>
      </c>
      <c r="EB30" s="155" t="str">
        <f t="shared" si="15"/>
        <v>Kém</v>
      </c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27">
        <f t="shared" si="21"/>
        <v>0</v>
      </c>
      <c r="ER30" s="22">
        <f t="shared" si="22"/>
        <v>0</v>
      </c>
      <c r="ES30" s="22">
        <f t="shared" si="23"/>
        <v>0</v>
      </c>
    </row>
    <row r="31" spans="1:149" ht="17.25" customHeight="1">
      <c r="A31" s="36">
        <v>24</v>
      </c>
      <c r="B31" s="37" t="s">
        <v>112</v>
      </c>
      <c r="C31" s="38" t="s">
        <v>48</v>
      </c>
      <c r="D31" s="148">
        <v>33519</v>
      </c>
      <c r="E31" s="19"/>
      <c r="F31" s="16"/>
      <c r="G31" s="16"/>
      <c r="H31" s="16"/>
      <c r="I31" s="16">
        <v>5</v>
      </c>
      <c r="J31" s="16"/>
      <c r="K31" s="16">
        <v>8</v>
      </c>
      <c r="L31" s="16"/>
      <c r="M31" s="16">
        <v>6</v>
      </c>
      <c r="N31" s="16"/>
      <c r="O31" s="16">
        <v>7</v>
      </c>
      <c r="P31" s="16"/>
      <c r="Q31" s="16">
        <v>7</v>
      </c>
      <c r="R31" s="16"/>
      <c r="S31" s="16">
        <v>6</v>
      </c>
      <c r="T31" s="16"/>
      <c r="U31" s="27">
        <f t="shared" si="0"/>
        <v>129</v>
      </c>
      <c r="V31" s="22">
        <f t="shared" si="1"/>
        <v>6.45</v>
      </c>
      <c r="W31" s="16">
        <v>5</v>
      </c>
      <c r="X31" s="16"/>
      <c r="Y31" s="16">
        <v>5</v>
      </c>
      <c r="Z31" s="16">
        <v>4</v>
      </c>
      <c r="AA31" s="16">
        <v>6</v>
      </c>
      <c r="AB31" s="16">
        <v>4</v>
      </c>
      <c r="AC31" s="16">
        <v>5</v>
      </c>
      <c r="AD31" s="16"/>
      <c r="AE31" s="16">
        <v>6</v>
      </c>
      <c r="AF31" s="16"/>
      <c r="AG31" s="16">
        <v>5</v>
      </c>
      <c r="AH31" s="16">
        <v>3</v>
      </c>
      <c r="AI31" s="16">
        <v>6</v>
      </c>
      <c r="AJ31" s="16"/>
      <c r="AK31" s="27">
        <f t="shared" si="2"/>
        <v>174</v>
      </c>
      <c r="AL31" s="22">
        <f t="shared" si="3"/>
        <v>5.4375</v>
      </c>
      <c r="AM31" s="22">
        <f t="shared" si="4"/>
        <v>5.826923076923077</v>
      </c>
      <c r="AN31" s="16">
        <v>5</v>
      </c>
      <c r="AO31" s="16"/>
      <c r="AP31" s="16">
        <v>6</v>
      </c>
      <c r="AQ31" s="16"/>
      <c r="AR31" s="16">
        <v>6</v>
      </c>
      <c r="AS31" s="16"/>
      <c r="AT31" s="16">
        <v>5</v>
      </c>
      <c r="AU31" s="16"/>
      <c r="AV31" s="16">
        <v>6</v>
      </c>
      <c r="AW31" s="16">
        <v>3</v>
      </c>
      <c r="AX31" s="16">
        <v>6</v>
      </c>
      <c r="AY31" s="16"/>
      <c r="AZ31" s="16">
        <v>6</v>
      </c>
      <c r="BA31" s="16"/>
      <c r="BB31" s="16">
        <v>7</v>
      </c>
      <c r="BC31" s="16"/>
      <c r="BD31" s="16">
        <v>5</v>
      </c>
      <c r="BE31" s="16">
        <v>3</v>
      </c>
      <c r="BF31" s="26">
        <f t="shared" si="5"/>
        <v>174</v>
      </c>
      <c r="BG31" s="62">
        <f t="shared" si="6"/>
        <v>5.8</v>
      </c>
      <c r="BH31" s="90">
        <v>5</v>
      </c>
      <c r="BI31" s="90"/>
      <c r="BJ31" s="90">
        <v>5</v>
      </c>
      <c r="BK31" s="90">
        <v>3</v>
      </c>
      <c r="BL31" s="90">
        <v>5</v>
      </c>
      <c r="BM31" s="90"/>
      <c r="BN31" s="90">
        <v>5</v>
      </c>
      <c r="BO31" s="90"/>
      <c r="BP31" s="90">
        <v>7</v>
      </c>
      <c r="BQ31" s="90"/>
      <c r="BR31" s="90">
        <v>7</v>
      </c>
      <c r="BS31" s="90"/>
      <c r="BT31" s="89">
        <f t="shared" si="7"/>
        <v>108</v>
      </c>
      <c r="BU31" s="59">
        <f t="shared" si="8"/>
        <v>5.4</v>
      </c>
      <c r="BV31" s="59">
        <f t="shared" si="9"/>
        <v>5.64</v>
      </c>
      <c r="BW31" s="16">
        <v>7</v>
      </c>
      <c r="BX31" s="16"/>
      <c r="BY31" s="16">
        <v>5</v>
      </c>
      <c r="BZ31" s="16"/>
      <c r="CA31" s="16">
        <v>5</v>
      </c>
      <c r="CB31" s="16"/>
      <c r="CC31" s="16">
        <v>8</v>
      </c>
      <c r="CD31" s="16"/>
      <c r="CE31" s="16">
        <v>7</v>
      </c>
      <c r="CF31" s="16"/>
      <c r="CG31" s="16">
        <v>6</v>
      </c>
      <c r="CH31" s="16"/>
      <c r="CI31" s="16">
        <v>9</v>
      </c>
      <c r="CJ31" s="16"/>
      <c r="CK31" s="16">
        <v>7</v>
      </c>
      <c r="CL31" s="16"/>
      <c r="CM31" s="27">
        <f t="shared" si="10"/>
        <v>180</v>
      </c>
      <c r="CN31" s="22">
        <f t="shared" si="11"/>
        <v>6.666666666666667</v>
      </c>
      <c r="CO31" s="155" t="str">
        <f t="shared" si="12"/>
        <v>TB Khá</v>
      </c>
      <c r="CP31" s="16">
        <v>7</v>
      </c>
      <c r="CQ31" s="16"/>
      <c r="CR31" s="16">
        <v>6</v>
      </c>
      <c r="CS31" s="16"/>
      <c r="CT31" s="16">
        <v>9</v>
      </c>
      <c r="CU31" s="16"/>
      <c r="CV31" s="16">
        <v>8</v>
      </c>
      <c r="CW31" s="16"/>
      <c r="CX31" s="16">
        <v>7</v>
      </c>
      <c r="CY31" s="16"/>
      <c r="CZ31" s="16">
        <v>7</v>
      </c>
      <c r="DA31" s="16"/>
      <c r="DB31" s="16">
        <v>6</v>
      </c>
      <c r="DC31" s="16"/>
      <c r="DD31" s="27">
        <f t="shared" si="13"/>
        <v>156</v>
      </c>
      <c r="DE31" s="22">
        <f t="shared" si="14"/>
        <v>7.090909090909091</v>
      </c>
      <c r="DF31" s="22">
        <f t="shared" si="16"/>
        <v>6.857142857142857</v>
      </c>
      <c r="DG31" s="50" t="str">
        <f t="shared" si="17"/>
        <v>TB Kh¸</v>
      </c>
      <c r="DH31" s="184">
        <f t="shared" si="24"/>
        <v>0</v>
      </c>
      <c r="DI31" s="179" t="str">
        <f t="shared" si="18"/>
        <v>Lªn líp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27">
        <f t="shared" si="19"/>
        <v>0</v>
      </c>
      <c r="EA31" s="22">
        <f t="shared" si="20"/>
        <v>0</v>
      </c>
      <c r="EB31" s="155" t="str">
        <f t="shared" si="15"/>
        <v>Kém</v>
      </c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27">
        <f t="shared" si="21"/>
        <v>0</v>
      </c>
      <c r="ER31" s="22">
        <f t="shared" si="22"/>
        <v>0</v>
      </c>
      <c r="ES31" s="22">
        <f t="shared" si="23"/>
        <v>0</v>
      </c>
    </row>
    <row r="32" spans="1:149" ht="17.25" customHeight="1">
      <c r="A32" s="36">
        <v>25</v>
      </c>
      <c r="B32" s="37" t="s">
        <v>58</v>
      </c>
      <c r="C32" s="38" t="s">
        <v>52</v>
      </c>
      <c r="D32" s="148">
        <v>33396</v>
      </c>
      <c r="E32" s="19"/>
      <c r="F32" s="16"/>
      <c r="G32" s="16"/>
      <c r="H32" s="16"/>
      <c r="I32" s="16">
        <v>6</v>
      </c>
      <c r="J32" s="16"/>
      <c r="K32" s="16">
        <v>9</v>
      </c>
      <c r="L32" s="16"/>
      <c r="M32" s="16">
        <v>7</v>
      </c>
      <c r="N32" s="16"/>
      <c r="O32" s="16">
        <v>8</v>
      </c>
      <c r="P32" s="16"/>
      <c r="Q32" s="16">
        <v>8</v>
      </c>
      <c r="R32" s="16"/>
      <c r="S32" s="16">
        <v>7</v>
      </c>
      <c r="T32" s="16"/>
      <c r="U32" s="27">
        <f t="shared" si="0"/>
        <v>149</v>
      </c>
      <c r="V32" s="22">
        <f t="shared" si="1"/>
        <v>7.45</v>
      </c>
      <c r="W32" s="16">
        <v>8</v>
      </c>
      <c r="X32" s="16"/>
      <c r="Y32" s="16">
        <v>5</v>
      </c>
      <c r="Z32" s="16"/>
      <c r="AA32" s="16">
        <v>5</v>
      </c>
      <c r="AB32" s="16"/>
      <c r="AC32" s="16">
        <v>7</v>
      </c>
      <c r="AD32" s="16"/>
      <c r="AE32" s="16">
        <v>7</v>
      </c>
      <c r="AF32" s="16"/>
      <c r="AG32" s="16">
        <v>8</v>
      </c>
      <c r="AH32" s="16"/>
      <c r="AI32" s="16">
        <v>7</v>
      </c>
      <c r="AJ32" s="16"/>
      <c r="AK32" s="27">
        <f t="shared" si="2"/>
        <v>218</v>
      </c>
      <c r="AL32" s="22">
        <f t="shared" si="3"/>
        <v>6.8125</v>
      </c>
      <c r="AM32" s="22">
        <f t="shared" si="4"/>
        <v>7.0576923076923075</v>
      </c>
      <c r="AN32" s="16">
        <v>8</v>
      </c>
      <c r="AO32" s="16"/>
      <c r="AP32" s="16">
        <v>6</v>
      </c>
      <c r="AQ32" s="16"/>
      <c r="AR32" s="16">
        <v>5</v>
      </c>
      <c r="AS32" s="16"/>
      <c r="AT32" s="16">
        <v>5</v>
      </c>
      <c r="AU32" s="16"/>
      <c r="AV32" s="16">
        <v>7</v>
      </c>
      <c r="AW32" s="16"/>
      <c r="AX32" s="16">
        <v>8</v>
      </c>
      <c r="AY32" s="16"/>
      <c r="AZ32" s="16">
        <v>7</v>
      </c>
      <c r="BA32" s="16"/>
      <c r="BB32" s="16">
        <v>8</v>
      </c>
      <c r="BC32" s="16"/>
      <c r="BD32" s="16">
        <v>5</v>
      </c>
      <c r="BE32" s="16"/>
      <c r="BF32" s="26">
        <f t="shared" si="5"/>
        <v>198</v>
      </c>
      <c r="BG32" s="62">
        <f t="shared" si="6"/>
        <v>6.6</v>
      </c>
      <c r="BH32" s="90">
        <v>7</v>
      </c>
      <c r="BI32" s="90"/>
      <c r="BJ32" s="90">
        <v>4</v>
      </c>
      <c r="BK32" s="90">
        <v>3</v>
      </c>
      <c r="BL32" s="90">
        <v>6</v>
      </c>
      <c r="BM32" s="90"/>
      <c r="BN32" s="90">
        <v>5</v>
      </c>
      <c r="BO32" s="90"/>
      <c r="BP32" s="90">
        <v>5</v>
      </c>
      <c r="BQ32" s="90"/>
      <c r="BR32" s="90">
        <v>7</v>
      </c>
      <c r="BS32" s="90"/>
      <c r="BT32" s="89">
        <f t="shared" si="7"/>
        <v>110</v>
      </c>
      <c r="BU32" s="59">
        <f t="shared" si="8"/>
        <v>5.5</v>
      </c>
      <c r="BV32" s="59">
        <f t="shared" si="9"/>
        <v>6.16</v>
      </c>
      <c r="BW32" s="16">
        <v>7</v>
      </c>
      <c r="BX32" s="16"/>
      <c r="BY32" s="16">
        <v>7</v>
      </c>
      <c r="BZ32" s="16"/>
      <c r="CA32" s="16">
        <v>7</v>
      </c>
      <c r="CB32" s="16"/>
      <c r="CC32" s="16">
        <v>6</v>
      </c>
      <c r="CD32" s="16"/>
      <c r="CE32" s="16">
        <v>7</v>
      </c>
      <c r="CF32" s="16"/>
      <c r="CG32" s="16">
        <v>6</v>
      </c>
      <c r="CH32" s="16"/>
      <c r="CI32" s="16">
        <v>7</v>
      </c>
      <c r="CJ32" s="16"/>
      <c r="CK32" s="16">
        <v>5</v>
      </c>
      <c r="CL32" s="16"/>
      <c r="CM32" s="27">
        <f t="shared" si="10"/>
        <v>174</v>
      </c>
      <c r="CN32" s="22">
        <f t="shared" si="11"/>
        <v>6.444444444444445</v>
      </c>
      <c r="CO32" s="155" t="str">
        <f t="shared" si="12"/>
        <v>TB Khá</v>
      </c>
      <c r="CP32" s="16">
        <v>6</v>
      </c>
      <c r="CQ32" s="16"/>
      <c r="CR32" s="16">
        <v>7</v>
      </c>
      <c r="CS32" s="16"/>
      <c r="CT32" s="16">
        <v>8</v>
      </c>
      <c r="CU32" s="16"/>
      <c r="CV32" s="16">
        <v>8</v>
      </c>
      <c r="CW32" s="16"/>
      <c r="CX32" s="16">
        <v>8</v>
      </c>
      <c r="CY32" s="16"/>
      <c r="CZ32" s="16">
        <v>7</v>
      </c>
      <c r="DA32" s="16"/>
      <c r="DB32" s="16">
        <v>5</v>
      </c>
      <c r="DC32" s="16"/>
      <c r="DD32" s="27">
        <f t="shared" si="13"/>
        <v>155</v>
      </c>
      <c r="DE32" s="22">
        <f t="shared" si="14"/>
        <v>7.045454545454546</v>
      </c>
      <c r="DF32" s="22">
        <f t="shared" si="16"/>
        <v>6.714285714285714</v>
      </c>
      <c r="DG32" s="50" t="str">
        <f t="shared" si="17"/>
        <v>TB Kh¸</v>
      </c>
      <c r="DH32" s="184">
        <f t="shared" si="24"/>
        <v>0</v>
      </c>
      <c r="DI32" s="179" t="str">
        <f t="shared" si="18"/>
        <v>Lªn líp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27">
        <f t="shared" si="19"/>
        <v>0</v>
      </c>
      <c r="EA32" s="22">
        <f t="shared" si="20"/>
        <v>0</v>
      </c>
      <c r="EB32" s="155" t="str">
        <f t="shared" si="15"/>
        <v>Kém</v>
      </c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27">
        <f t="shared" si="21"/>
        <v>0</v>
      </c>
      <c r="ER32" s="22">
        <f t="shared" si="22"/>
        <v>0</v>
      </c>
      <c r="ES32" s="22">
        <f t="shared" si="23"/>
        <v>0</v>
      </c>
    </row>
    <row r="33" spans="1:149" s="133" customFormat="1" ht="17.25" customHeight="1">
      <c r="A33" s="36">
        <v>26</v>
      </c>
      <c r="B33" s="37" t="s">
        <v>70</v>
      </c>
      <c r="C33" s="38" t="s">
        <v>62</v>
      </c>
      <c r="D33" s="146" t="s">
        <v>193</v>
      </c>
      <c r="E33" s="19"/>
      <c r="F33" s="16"/>
      <c r="G33" s="16"/>
      <c r="H33" s="16"/>
      <c r="I33" s="16">
        <v>5</v>
      </c>
      <c r="J33" s="16">
        <v>4</v>
      </c>
      <c r="K33" s="16">
        <v>8</v>
      </c>
      <c r="L33" s="16"/>
      <c r="M33" s="16">
        <v>8</v>
      </c>
      <c r="N33" s="16"/>
      <c r="O33" s="16">
        <v>7</v>
      </c>
      <c r="P33" s="16"/>
      <c r="Q33" s="16">
        <v>6</v>
      </c>
      <c r="R33" s="16"/>
      <c r="S33" s="16">
        <v>6</v>
      </c>
      <c r="T33" s="16"/>
      <c r="U33" s="27">
        <f t="shared" si="0"/>
        <v>132</v>
      </c>
      <c r="V33" s="22">
        <f t="shared" si="1"/>
        <v>6.6</v>
      </c>
      <c r="W33" s="16">
        <v>5</v>
      </c>
      <c r="X33" s="16" t="s">
        <v>150</v>
      </c>
      <c r="Y33" s="16">
        <v>5</v>
      </c>
      <c r="Z33" s="16"/>
      <c r="AA33" s="16">
        <v>6</v>
      </c>
      <c r="AB33" s="16">
        <v>3</v>
      </c>
      <c r="AC33" s="16">
        <v>6</v>
      </c>
      <c r="AD33" s="16"/>
      <c r="AE33" s="16">
        <v>7</v>
      </c>
      <c r="AF33" s="16"/>
      <c r="AG33" s="16">
        <v>5</v>
      </c>
      <c r="AH33" s="16"/>
      <c r="AI33" s="16">
        <v>6</v>
      </c>
      <c r="AJ33" s="16"/>
      <c r="AK33" s="27">
        <f t="shared" si="2"/>
        <v>182</v>
      </c>
      <c r="AL33" s="22">
        <f t="shared" si="3"/>
        <v>5.6875</v>
      </c>
      <c r="AM33" s="22">
        <f t="shared" si="4"/>
        <v>6.038461538461538</v>
      </c>
      <c r="AN33" s="16">
        <v>5</v>
      </c>
      <c r="AO33" s="16"/>
      <c r="AP33" s="16">
        <v>6</v>
      </c>
      <c r="AQ33" s="16"/>
      <c r="AR33" s="16">
        <v>7</v>
      </c>
      <c r="AS33" s="16"/>
      <c r="AT33" s="16">
        <v>5</v>
      </c>
      <c r="AU33" s="16"/>
      <c r="AV33" s="16">
        <v>6</v>
      </c>
      <c r="AW33" s="16">
        <v>3</v>
      </c>
      <c r="AX33" s="16">
        <v>6</v>
      </c>
      <c r="AY33" s="16"/>
      <c r="AZ33" s="16">
        <v>3</v>
      </c>
      <c r="BA33" s="16">
        <v>2</v>
      </c>
      <c r="BB33" s="16">
        <v>7</v>
      </c>
      <c r="BC33" s="16"/>
      <c r="BD33" s="16">
        <v>5</v>
      </c>
      <c r="BE33" s="16">
        <v>3</v>
      </c>
      <c r="BF33" s="26">
        <f t="shared" si="5"/>
        <v>170</v>
      </c>
      <c r="BG33" s="62">
        <f t="shared" si="6"/>
        <v>5.666666666666667</v>
      </c>
      <c r="BH33" s="90">
        <v>6</v>
      </c>
      <c r="BI33" s="90"/>
      <c r="BJ33" s="90">
        <v>6</v>
      </c>
      <c r="BK33" s="90"/>
      <c r="BL33" s="90">
        <v>5</v>
      </c>
      <c r="BM33" s="90"/>
      <c r="BN33" s="90">
        <v>7</v>
      </c>
      <c r="BO33" s="90"/>
      <c r="BP33" s="90">
        <v>8</v>
      </c>
      <c r="BQ33" s="90"/>
      <c r="BR33" s="90">
        <v>7</v>
      </c>
      <c r="BS33" s="90"/>
      <c r="BT33" s="89">
        <f t="shared" si="7"/>
        <v>127</v>
      </c>
      <c r="BU33" s="59">
        <f t="shared" si="8"/>
        <v>6.35</v>
      </c>
      <c r="BV33" s="132">
        <f t="shared" si="9"/>
        <v>5.94</v>
      </c>
      <c r="BW33" s="16">
        <v>5</v>
      </c>
      <c r="BX33" s="16"/>
      <c r="BY33" s="16">
        <v>6</v>
      </c>
      <c r="BZ33" s="16"/>
      <c r="CA33" s="16">
        <v>7</v>
      </c>
      <c r="CB33" s="16"/>
      <c r="CC33" s="16">
        <v>6</v>
      </c>
      <c r="CD33" s="16"/>
      <c r="CE33" s="16">
        <v>8</v>
      </c>
      <c r="CF33" s="16"/>
      <c r="CG33" s="16">
        <v>5</v>
      </c>
      <c r="CH33" s="16"/>
      <c r="CI33" s="16">
        <v>9</v>
      </c>
      <c r="CJ33" s="16"/>
      <c r="CK33" s="16">
        <v>6</v>
      </c>
      <c r="CL33" s="16"/>
      <c r="CM33" s="27">
        <f t="shared" si="10"/>
        <v>168</v>
      </c>
      <c r="CN33" s="22">
        <f t="shared" si="11"/>
        <v>6.222222222222222</v>
      </c>
      <c r="CO33" s="155" t="str">
        <f t="shared" si="12"/>
        <v>TB Khá</v>
      </c>
      <c r="CP33" s="16">
        <v>7</v>
      </c>
      <c r="CQ33" s="16"/>
      <c r="CR33" s="16">
        <v>7</v>
      </c>
      <c r="CS33" s="16"/>
      <c r="CT33" s="16">
        <v>8</v>
      </c>
      <c r="CU33" s="16"/>
      <c r="CV33" s="16">
        <v>8</v>
      </c>
      <c r="CW33" s="16"/>
      <c r="CX33" s="16">
        <v>7</v>
      </c>
      <c r="CY33" s="16"/>
      <c r="CZ33" s="16">
        <v>7</v>
      </c>
      <c r="DA33" s="16"/>
      <c r="DB33" s="16">
        <v>5</v>
      </c>
      <c r="DC33" s="16"/>
      <c r="DD33" s="27">
        <f t="shared" si="13"/>
        <v>153</v>
      </c>
      <c r="DE33" s="22">
        <f t="shared" si="14"/>
        <v>6.954545454545454</v>
      </c>
      <c r="DF33" s="22">
        <f t="shared" si="16"/>
        <v>6.551020408163265</v>
      </c>
      <c r="DG33" s="50" t="str">
        <f t="shared" si="17"/>
        <v>TB Kh¸</v>
      </c>
      <c r="DH33" s="184">
        <f t="shared" si="24"/>
        <v>0</v>
      </c>
      <c r="DI33" s="179" t="str">
        <f t="shared" si="18"/>
        <v>Lªn líp</v>
      </c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27">
        <f t="shared" si="19"/>
        <v>0</v>
      </c>
      <c r="EA33" s="22">
        <f t="shared" si="20"/>
        <v>0</v>
      </c>
      <c r="EB33" s="155" t="str">
        <f t="shared" si="15"/>
        <v>Kém</v>
      </c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27">
        <f t="shared" si="21"/>
        <v>0</v>
      </c>
      <c r="ER33" s="22">
        <f t="shared" si="22"/>
        <v>0</v>
      </c>
      <c r="ES33" s="141">
        <f t="shared" si="23"/>
        <v>0</v>
      </c>
    </row>
    <row r="34" spans="1:149" ht="17.25" customHeight="1">
      <c r="A34" s="36">
        <v>27</v>
      </c>
      <c r="B34" s="30" t="s">
        <v>27</v>
      </c>
      <c r="C34" s="31" t="s">
        <v>57</v>
      </c>
      <c r="D34" s="147" t="s">
        <v>184</v>
      </c>
      <c r="E34" s="19"/>
      <c r="F34" s="16"/>
      <c r="G34" s="16"/>
      <c r="H34" s="16"/>
      <c r="I34" s="16">
        <v>6</v>
      </c>
      <c r="J34" s="16"/>
      <c r="K34" s="16">
        <v>6</v>
      </c>
      <c r="L34" s="16"/>
      <c r="M34" s="16">
        <v>8</v>
      </c>
      <c r="N34" s="16"/>
      <c r="O34" s="16">
        <v>6</v>
      </c>
      <c r="P34" s="16"/>
      <c r="Q34" s="16">
        <v>6</v>
      </c>
      <c r="R34" s="16"/>
      <c r="S34" s="16">
        <v>5</v>
      </c>
      <c r="T34" s="16">
        <v>3</v>
      </c>
      <c r="U34" s="27">
        <f t="shared" si="0"/>
        <v>121</v>
      </c>
      <c r="V34" s="22">
        <f t="shared" si="1"/>
        <v>6.05</v>
      </c>
      <c r="W34" s="16">
        <v>5</v>
      </c>
      <c r="X34" s="16">
        <v>3</v>
      </c>
      <c r="Y34" s="16">
        <v>5</v>
      </c>
      <c r="Z34" s="16"/>
      <c r="AA34" s="16">
        <v>5</v>
      </c>
      <c r="AB34" s="16"/>
      <c r="AC34" s="16">
        <v>5</v>
      </c>
      <c r="AD34" s="16"/>
      <c r="AE34" s="16">
        <v>5</v>
      </c>
      <c r="AF34" s="16"/>
      <c r="AG34" s="16">
        <v>5</v>
      </c>
      <c r="AH34" s="16">
        <v>4</v>
      </c>
      <c r="AI34" s="16">
        <v>5</v>
      </c>
      <c r="AJ34" s="16"/>
      <c r="AK34" s="27">
        <f t="shared" si="2"/>
        <v>160</v>
      </c>
      <c r="AL34" s="22">
        <f t="shared" si="3"/>
        <v>5</v>
      </c>
      <c r="AM34" s="22">
        <f t="shared" si="4"/>
        <v>5.403846153846154</v>
      </c>
      <c r="AN34" s="16">
        <v>5</v>
      </c>
      <c r="AO34" s="16"/>
      <c r="AP34" s="16">
        <v>6</v>
      </c>
      <c r="AQ34" s="16">
        <v>4</v>
      </c>
      <c r="AR34" s="16">
        <v>5</v>
      </c>
      <c r="AS34" s="16"/>
      <c r="AT34" s="16">
        <v>5</v>
      </c>
      <c r="AU34" s="16"/>
      <c r="AV34" s="16">
        <v>6</v>
      </c>
      <c r="AW34" s="16">
        <v>4</v>
      </c>
      <c r="AX34" s="16">
        <v>5</v>
      </c>
      <c r="AY34" s="16"/>
      <c r="AZ34" s="16">
        <v>5</v>
      </c>
      <c r="BA34" s="16"/>
      <c r="BB34" s="16">
        <v>6</v>
      </c>
      <c r="BC34" s="16"/>
      <c r="BD34" s="16">
        <v>5</v>
      </c>
      <c r="BE34" s="16"/>
      <c r="BF34" s="26">
        <f t="shared" si="5"/>
        <v>159</v>
      </c>
      <c r="BG34" s="62">
        <f t="shared" si="6"/>
        <v>5.3</v>
      </c>
      <c r="BH34" s="90">
        <v>7</v>
      </c>
      <c r="BI34" s="90"/>
      <c r="BJ34" s="90">
        <v>5</v>
      </c>
      <c r="BK34" s="90"/>
      <c r="BL34" s="90">
        <v>6</v>
      </c>
      <c r="BM34" s="90"/>
      <c r="BN34" s="90">
        <v>7</v>
      </c>
      <c r="BO34" s="90"/>
      <c r="BP34" s="90">
        <v>7</v>
      </c>
      <c r="BQ34" s="90"/>
      <c r="BR34" s="90">
        <v>7</v>
      </c>
      <c r="BS34" s="90"/>
      <c r="BT34" s="89">
        <f t="shared" si="7"/>
        <v>128</v>
      </c>
      <c r="BU34" s="59">
        <f t="shared" si="8"/>
        <v>6.4</v>
      </c>
      <c r="BV34" s="59">
        <f t="shared" si="9"/>
        <v>5.74</v>
      </c>
      <c r="BW34" s="16">
        <v>7</v>
      </c>
      <c r="BX34" s="16"/>
      <c r="BY34" s="16">
        <v>6</v>
      </c>
      <c r="BZ34" s="16"/>
      <c r="CA34" s="16">
        <v>7</v>
      </c>
      <c r="CB34" s="16"/>
      <c r="CC34" s="16">
        <v>6</v>
      </c>
      <c r="CD34" s="16"/>
      <c r="CE34" s="16">
        <v>6</v>
      </c>
      <c r="CF34" s="16"/>
      <c r="CG34" s="16">
        <v>8</v>
      </c>
      <c r="CH34" s="16"/>
      <c r="CI34" s="16">
        <v>8</v>
      </c>
      <c r="CJ34" s="16"/>
      <c r="CK34" s="16">
        <v>7</v>
      </c>
      <c r="CL34" s="16"/>
      <c r="CM34" s="27">
        <f t="shared" si="10"/>
        <v>186</v>
      </c>
      <c r="CN34" s="22">
        <f t="shared" si="11"/>
        <v>6.888888888888889</v>
      </c>
      <c r="CO34" s="155" t="str">
        <f t="shared" si="12"/>
        <v>TB Khá</v>
      </c>
      <c r="CP34" s="16">
        <v>7</v>
      </c>
      <c r="CQ34" s="16"/>
      <c r="CR34" s="16">
        <v>6</v>
      </c>
      <c r="CS34" s="16"/>
      <c r="CT34" s="16">
        <v>8</v>
      </c>
      <c r="CU34" s="16"/>
      <c r="CV34" s="16">
        <v>8</v>
      </c>
      <c r="CW34" s="16"/>
      <c r="CX34" s="16">
        <v>7</v>
      </c>
      <c r="CY34" s="16"/>
      <c r="CZ34" s="16">
        <v>7</v>
      </c>
      <c r="DA34" s="16"/>
      <c r="DB34" s="16">
        <v>5</v>
      </c>
      <c r="DC34" s="16"/>
      <c r="DD34" s="27">
        <f t="shared" si="13"/>
        <v>150</v>
      </c>
      <c r="DE34" s="22">
        <f t="shared" si="14"/>
        <v>6.818181818181818</v>
      </c>
      <c r="DF34" s="22">
        <f t="shared" si="16"/>
        <v>6.857142857142857</v>
      </c>
      <c r="DG34" s="50" t="str">
        <f t="shared" si="17"/>
        <v>TB Kh¸</v>
      </c>
      <c r="DH34" s="184">
        <f t="shared" si="24"/>
        <v>0</v>
      </c>
      <c r="DI34" s="179" t="str">
        <f t="shared" si="18"/>
        <v>Lªn líp</v>
      </c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27">
        <f t="shared" si="19"/>
        <v>0</v>
      </c>
      <c r="EA34" s="22">
        <f t="shared" si="20"/>
        <v>0</v>
      </c>
      <c r="EB34" s="155" t="str">
        <f t="shared" si="15"/>
        <v>Kém</v>
      </c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27">
        <f t="shared" si="21"/>
        <v>0</v>
      </c>
      <c r="ER34" s="22">
        <f t="shared" si="22"/>
        <v>0</v>
      </c>
      <c r="ES34" s="22">
        <f t="shared" si="23"/>
        <v>0</v>
      </c>
    </row>
    <row r="35" spans="1:149" ht="17.25" customHeight="1">
      <c r="A35" s="36">
        <v>28</v>
      </c>
      <c r="B35" s="37" t="s">
        <v>49</v>
      </c>
      <c r="C35" s="38" t="s">
        <v>102</v>
      </c>
      <c r="D35" s="146" t="s">
        <v>186</v>
      </c>
      <c r="E35" s="19"/>
      <c r="F35" s="16"/>
      <c r="G35" s="16"/>
      <c r="H35" s="16"/>
      <c r="I35" s="16">
        <v>8</v>
      </c>
      <c r="J35" s="16"/>
      <c r="K35" s="16">
        <v>5</v>
      </c>
      <c r="L35" s="16"/>
      <c r="M35" s="16">
        <v>8</v>
      </c>
      <c r="N35" s="16"/>
      <c r="O35" s="16">
        <v>5</v>
      </c>
      <c r="P35" s="16"/>
      <c r="Q35" s="16">
        <v>6</v>
      </c>
      <c r="R35" s="16"/>
      <c r="S35" s="16">
        <v>6</v>
      </c>
      <c r="T35" s="16"/>
      <c r="U35" s="27">
        <f t="shared" si="0"/>
        <v>126</v>
      </c>
      <c r="V35" s="22">
        <f t="shared" si="1"/>
        <v>6.3</v>
      </c>
      <c r="W35" s="16">
        <v>5</v>
      </c>
      <c r="X35" s="16"/>
      <c r="Y35" s="16">
        <v>5</v>
      </c>
      <c r="Z35" s="16"/>
      <c r="AA35" s="16">
        <v>5</v>
      </c>
      <c r="AB35" s="16">
        <v>4</v>
      </c>
      <c r="AC35" s="16">
        <v>5</v>
      </c>
      <c r="AD35" s="16">
        <v>4</v>
      </c>
      <c r="AE35" s="16">
        <v>6</v>
      </c>
      <c r="AF35" s="16"/>
      <c r="AG35" s="16">
        <v>5</v>
      </c>
      <c r="AH35" s="16">
        <v>4</v>
      </c>
      <c r="AI35" s="16">
        <v>6</v>
      </c>
      <c r="AJ35" s="16">
        <v>3</v>
      </c>
      <c r="AK35" s="27">
        <f t="shared" si="2"/>
        <v>168</v>
      </c>
      <c r="AL35" s="22">
        <f t="shared" si="3"/>
        <v>5.25</v>
      </c>
      <c r="AM35" s="22">
        <f t="shared" si="4"/>
        <v>5.653846153846154</v>
      </c>
      <c r="AN35" s="16">
        <v>6</v>
      </c>
      <c r="AO35" s="16">
        <v>4</v>
      </c>
      <c r="AP35" s="16">
        <v>5</v>
      </c>
      <c r="AQ35" s="16"/>
      <c r="AR35" s="16">
        <v>6</v>
      </c>
      <c r="AS35" s="16"/>
      <c r="AT35" s="16">
        <v>7</v>
      </c>
      <c r="AU35" s="16"/>
      <c r="AV35" s="16">
        <v>6</v>
      </c>
      <c r="AW35" s="16">
        <v>4.4</v>
      </c>
      <c r="AX35" s="16">
        <v>7</v>
      </c>
      <c r="AY35" s="16"/>
      <c r="AZ35" s="16">
        <v>5</v>
      </c>
      <c r="BA35" s="16">
        <v>4</v>
      </c>
      <c r="BB35" s="16">
        <v>6</v>
      </c>
      <c r="BC35" s="16"/>
      <c r="BD35" s="16">
        <v>5</v>
      </c>
      <c r="BE35" s="16"/>
      <c r="BF35" s="26">
        <f t="shared" si="5"/>
        <v>179</v>
      </c>
      <c r="BG35" s="62">
        <f t="shared" si="6"/>
        <v>5.966666666666667</v>
      </c>
      <c r="BH35" s="90">
        <v>5</v>
      </c>
      <c r="BI35" s="90"/>
      <c r="BJ35" s="90">
        <v>6</v>
      </c>
      <c r="BK35" s="90">
        <v>4</v>
      </c>
      <c r="BL35" s="90">
        <v>6</v>
      </c>
      <c r="BM35" s="90"/>
      <c r="BN35" s="90">
        <v>6</v>
      </c>
      <c r="BO35" s="90"/>
      <c r="BP35" s="90">
        <v>8</v>
      </c>
      <c r="BQ35" s="90"/>
      <c r="BR35" s="90">
        <v>7</v>
      </c>
      <c r="BS35" s="90"/>
      <c r="BT35" s="89">
        <f t="shared" si="7"/>
        <v>123</v>
      </c>
      <c r="BU35" s="59">
        <f t="shared" si="8"/>
        <v>6.15</v>
      </c>
      <c r="BV35" s="59">
        <f t="shared" si="9"/>
        <v>6.04</v>
      </c>
      <c r="BW35" s="16">
        <v>5</v>
      </c>
      <c r="BX35" s="16"/>
      <c r="BY35" s="16">
        <v>5</v>
      </c>
      <c r="BZ35" s="16"/>
      <c r="CA35" s="16">
        <v>6</v>
      </c>
      <c r="CB35" s="16"/>
      <c r="CC35" s="16">
        <v>7</v>
      </c>
      <c r="CD35" s="16"/>
      <c r="CE35" s="16">
        <v>6</v>
      </c>
      <c r="CF35" s="16"/>
      <c r="CG35" s="16">
        <v>6</v>
      </c>
      <c r="CH35" s="16"/>
      <c r="CI35" s="16">
        <v>8</v>
      </c>
      <c r="CJ35" s="16"/>
      <c r="CK35" s="16">
        <v>5</v>
      </c>
      <c r="CL35" s="16"/>
      <c r="CM35" s="27">
        <f t="shared" si="10"/>
        <v>157</v>
      </c>
      <c r="CN35" s="22">
        <f t="shared" si="11"/>
        <v>5.814814814814815</v>
      </c>
      <c r="CO35" s="155" t="str">
        <f t="shared" si="12"/>
        <v>Trung bình</v>
      </c>
      <c r="CP35" s="16">
        <v>7</v>
      </c>
      <c r="CQ35" s="16"/>
      <c r="CR35" s="16">
        <v>6</v>
      </c>
      <c r="CS35" s="16"/>
      <c r="CT35" s="16">
        <v>8</v>
      </c>
      <c r="CU35" s="16"/>
      <c r="CV35" s="16">
        <v>8</v>
      </c>
      <c r="CW35" s="16"/>
      <c r="CX35" s="16">
        <v>6</v>
      </c>
      <c r="CY35" s="16"/>
      <c r="CZ35" s="16">
        <v>7</v>
      </c>
      <c r="DA35" s="16">
        <v>4</v>
      </c>
      <c r="DB35" s="16">
        <v>6</v>
      </c>
      <c r="DC35" s="16"/>
      <c r="DD35" s="27">
        <f t="shared" si="13"/>
        <v>148</v>
      </c>
      <c r="DE35" s="22">
        <f t="shared" si="14"/>
        <v>6.7272727272727275</v>
      </c>
      <c r="DF35" s="22">
        <f t="shared" si="16"/>
        <v>6.224489795918367</v>
      </c>
      <c r="DG35" s="50" t="str">
        <f t="shared" si="17"/>
        <v>TB Kh¸</v>
      </c>
      <c r="DH35" s="184">
        <f t="shared" si="24"/>
        <v>0</v>
      </c>
      <c r="DI35" s="179" t="str">
        <f t="shared" si="18"/>
        <v>Lªn líp</v>
      </c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27">
        <f t="shared" si="19"/>
        <v>0</v>
      </c>
      <c r="EA35" s="22">
        <f t="shared" si="20"/>
        <v>0</v>
      </c>
      <c r="EB35" s="155" t="str">
        <f t="shared" si="15"/>
        <v>Kém</v>
      </c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27">
        <f t="shared" si="21"/>
        <v>0</v>
      </c>
      <c r="ER35" s="22">
        <f t="shared" si="22"/>
        <v>0</v>
      </c>
      <c r="ES35" s="22">
        <f t="shared" si="23"/>
        <v>0</v>
      </c>
    </row>
    <row r="36" spans="1:149" ht="17.25" customHeight="1">
      <c r="A36" s="36">
        <v>29</v>
      </c>
      <c r="B36" s="37" t="s">
        <v>26</v>
      </c>
      <c r="C36" s="38" t="s">
        <v>100</v>
      </c>
      <c r="D36" s="146" t="s">
        <v>183</v>
      </c>
      <c r="E36" s="19"/>
      <c r="F36" s="16"/>
      <c r="G36" s="16"/>
      <c r="H36" s="16"/>
      <c r="I36" s="16">
        <v>5</v>
      </c>
      <c r="J36" s="16">
        <v>3</v>
      </c>
      <c r="K36" s="16">
        <v>3</v>
      </c>
      <c r="L36" s="16"/>
      <c r="M36" s="16">
        <v>6</v>
      </c>
      <c r="N36" s="16"/>
      <c r="O36" s="16">
        <v>5</v>
      </c>
      <c r="P36" s="16"/>
      <c r="Q36" s="16">
        <v>6</v>
      </c>
      <c r="R36" s="16"/>
      <c r="S36" s="16">
        <v>5</v>
      </c>
      <c r="T36" s="16">
        <v>4</v>
      </c>
      <c r="U36" s="27">
        <f t="shared" si="0"/>
        <v>100</v>
      </c>
      <c r="V36" s="22">
        <f t="shared" si="1"/>
        <v>5</v>
      </c>
      <c r="W36" s="16">
        <v>5</v>
      </c>
      <c r="X36" s="16">
        <v>3</v>
      </c>
      <c r="Y36" s="16">
        <v>5</v>
      </c>
      <c r="Z36" s="16">
        <v>4</v>
      </c>
      <c r="AA36" s="16">
        <v>6</v>
      </c>
      <c r="AB36" s="16">
        <v>4</v>
      </c>
      <c r="AC36" s="16">
        <v>5</v>
      </c>
      <c r="AD36" s="16">
        <v>3</v>
      </c>
      <c r="AE36" s="16">
        <v>6</v>
      </c>
      <c r="AF36" s="16"/>
      <c r="AG36" s="16">
        <v>5</v>
      </c>
      <c r="AH36" s="16">
        <v>4</v>
      </c>
      <c r="AI36" s="16">
        <v>5</v>
      </c>
      <c r="AJ36" s="16">
        <v>4</v>
      </c>
      <c r="AK36" s="27">
        <f t="shared" si="2"/>
        <v>171</v>
      </c>
      <c r="AL36" s="22">
        <f t="shared" si="3"/>
        <v>5.34375</v>
      </c>
      <c r="AM36" s="22">
        <f t="shared" si="4"/>
        <v>5.211538461538462</v>
      </c>
      <c r="AN36" s="16">
        <v>6</v>
      </c>
      <c r="AO36" s="16" t="s">
        <v>176</v>
      </c>
      <c r="AP36" s="16">
        <v>5</v>
      </c>
      <c r="AQ36" s="16"/>
      <c r="AR36" s="16">
        <v>6</v>
      </c>
      <c r="AS36" s="16">
        <v>2</v>
      </c>
      <c r="AT36" s="16">
        <v>6</v>
      </c>
      <c r="AU36" s="16"/>
      <c r="AV36" s="16">
        <v>5</v>
      </c>
      <c r="AW36" s="16">
        <v>4</v>
      </c>
      <c r="AX36" s="16">
        <v>5</v>
      </c>
      <c r="AY36" s="16"/>
      <c r="AZ36" s="16">
        <v>5</v>
      </c>
      <c r="BA36" s="16"/>
      <c r="BB36" s="16">
        <v>6</v>
      </c>
      <c r="BC36" s="16"/>
      <c r="BD36" s="16">
        <v>5</v>
      </c>
      <c r="BE36" s="16"/>
      <c r="BF36" s="26">
        <f t="shared" si="5"/>
        <v>165</v>
      </c>
      <c r="BG36" s="62">
        <f t="shared" si="6"/>
        <v>5.5</v>
      </c>
      <c r="BH36" s="90">
        <v>5</v>
      </c>
      <c r="BI36" s="90"/>
      <c r="BJ36" s="90">
        <v>5</v>
      </c>
      <c r="BK36" s="90"/>
      <c r="BL36" s="90">
        <v>6</v>
      </c>
      <c r="BM36" s="90"/>
      <c r="BN36" s="90">
        <v>5</v>
      </c>
      <c r="BO36" s="90"/>
      <c r="BP36" s="90">
        <v>6</v>
      </c>
      <c r="BQ36" s="90"/>
      <c r="BR36" s="90">
        <v>8</v>
      </c>
      <c r="BS36" s="90"/>
      <c r="BT36" s="89">
        <f t="shared" si="7"/>
        <v>110</v>
      </c>
      <c r="BU36" s="59">
        <f t="shared" si="8"/>
        <v>5.5</v>
      </c>
      <c r="BV36" s="132">
        <f t="shared" si="9"/>
        <v>5.5</v>
      </c>
      <c r="BW36" s="16">
        <v>5</v>
      </c>
      <c r="BX36" s="16">
        <v>4</v>
      </c>
      <c r="BY36" s="16">
        <v>5</v>
      </c>
      <c r="BZ36" s="16"/>
      <c r="CA36" s="16">
        <v>6</v>
      </c>
      <c r="CB36" s="16"/>
      <c r="CC36" s="16">
        <v>6</v>
      </c>
      <c r="CD36" s="16"/>
      <c r="CE36" s="16">
        <v>8</v>
      </c>
      <c r="CF36" s="16"/>
      <c r="CG36" s="16">
        <v>7</v>
      </c>
      <c r="CH36" s="16"/>
      <c r="CI36" s="16">
        <v>8</v>
      </c>
      <c r="CJ36" s="16"/>
      <c r="CK36" s="16">
        <v>6</v>
      </c>
      <c r="CL36" s="16"/>
      <c r="CM36" s="27">
        <f t="shared" si="10"/>
        <v>168</v>
      </c>
      <c r="CN36" s="22">
        <f t="shared" si="11"/>
        <v>6.222222222222222</v>
      </c>
      <c r="CO36" s="155" t="str">
        <f t="shared" si="12"/>
        <v>TB Khá</v>
      </c>
      <c r="CP36" s="16">
        <v>7</v>
      </c>
      <c r="CQ36" s="16"/>
      <c r="CR36" s="16">
        <v>6</v>
      </c>
      <c r="CS36" s="16"/>
      <c r="CT36" s="16">
        <v>8</v>
      </c>
      <c r="CU36" s="16"/>
      <c r="CV36" s="16">
        <v>8</v>
      </c>
      <c r="CW36" s="16"/>
      <c r="CX36" s="16">
        <v>7</v>
      </c>
      <c r="CY36" s="16"/>
      <c r="CZ36" s="16">
        <v>6</v>
      </c>
      <c r="DA36" s="16"/>
      <c r="DB36" s="16">
        <v>5</v>
      </c>
      <c r="DC36" s="16"/>
      <c r="DD36" s="27">
        <f t="shared" si="13"/>
        <v>147</v>
      </c>
      <c r="DE36" s="22">
        <f t="shared" si="14"/>
        <v>6.681818181818182</v>
      </c>
      <c r="DF36" s="22">
        <f t="shared" si="16"/>
        <v>6.428571428571429</v>
      </c>
      <c r="DG36" s="50" t="str">
        <f t="shared" si="17"/>
        <v>TB Kh¸</v>
      </c>
      <c r="DH36" s="184">
        <f t="shared" si="24"/>
        <v>0</v>
      </c>
      <c r="DI36" s="179" t="str">
        <f t="shared" si="18"/>
        <v>Lªn líp</v>
      </c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27">
        <f t="shared" si="19"/>
        <v>0</v>
      </c>
      <c r="EA36" s="22">
        <f t="shared" si="20"/>
        <v>0</v>
      </c>
      <c r="EB36" s="155" t="str">
        <f t="shared" si="15"/>
        <v>Kém</v>
      </c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27">
        <f t="shared" si="21"/>
        <v>0</v>
      </c>
      <c r="ER36" s="22">
        <f t="shared" si="22"/>
        <v>0</v>
      </c>
      <c r="ES36" s="22">
        <f t="shared" si="23"/>
        <v>0</v>
      </c>
    </row>
    <row r="37" spans="1:149" ht="17.25" customHeight="1">
      <c r="A37" s="36">
        <v>30</v>
      </c>
      <c r="B37" s="37" t="s">
        <v>90</v>
      </c>
      <c r="C37" s="38" t="s">
        <v>17</v>
      </c>
      <c r="D37" s="146" t="s">
        <v>180</v>
      </c>
      <c r="E37" s="19"/>
      <c r="F37" s="16"/>
      <c r="G37" s="16"/>
      <c r="H37" s="16"/>
      <c r="I37" s="16">
        <v>5</v>
      </c>
      <c r="J37" s="16"/>
      <c r="K37" s="16">
        <v>6</v>
      </c>
      <c r="L37" s="16"/>
      <c r="M37" s="16">
        <v>7</v>
      </c>
      <c r="N37" s="16"/>
      <c r="O37" s="16">
        <v>6</v>
      </c>
      <c r="P37" s="16"/>
      <c r="Q37" s="16">
        <v>6</v>
      </c>
      <c r="R37" s="16"/>
      <c r="S37" s="16">
        <v>5</v>
      </c>
      <c r="T37" s="16"/>
      <c r="U37" s="27">
        <f t="shared" si="0"/>
        <v>115</v>
      </c>
      <c r="V37" s="22">
        <f t="shared" si="1"/>
        <v>5.75</v>
      </c>
      <c r="W37" s="16">
        <v>5</v>
      </c>
      <c r="X37" s="16">
        <v>2</v>
      </c>
      <c r="Y37" s="16">
        <v>5</v>
      </c>
      <c r="Z37" s="16">
        <v>4</v>
      </c>
      <c r="AA37" s="16">
        <v>6</v>
      </c>
      <c r="AB37" s="16">
        <v>3</v>
      </c>
      <c r="AC37" s="16">
        <v>5</v>
      </c>
      <c r="AD37" s="16">
        <v>3</v>
      </c>
      <c r="AE37" s="16">
        <v>2</v>
      </c>
      <c r="AF37" s="16" t="s">
        <v>160</v>
      </c>
      <c r="AG37" s="16">
        <v>5</v>
      </c>
      <c r="AH37" s="16"/>
      <c r="AI37" s="16">
        <v>5</v>
      </c>
      <c r="AJ37" s="16"/>
      <c r="AK37" s="27">
        <f t="shared" si="2"/>
        <v>151</v>
      </c>
      <c r="AL37" s="22">
        <f t="shared" si="3"/>
        <v>4.71875</v>
      </c>
      <c r="AM37" s="22">
        <f t="shared" si="4"/>
        <v>5.115384615384615</v>
      </c>
      <c r="AN37" s="16">
        <v>6</v>
      </c>
      <c r="AO37" s="16"/>
      <c r="AP37" s="16">
        <v>5</v>
      </c>
      <c r="AQ37" s="16"/>
      <c r="AR37" s="16">
        <v>5</v>
      </c>
      <c r="AS37" s="16">
        <v>3</v>
      </c>
      <c r="AT37" s="16">
        <v>7</v>
      </c>
      <c r="AU37" s="16"/>
      <c r="AV37" s="16">
        <v>5</v>
      </c>
      <c r="AW37" s="16">
        <v>3</v>
      </c>
      <c r="AX37" s="16">
        <v>5</v>
      </c>
      <c r="AY37" s="16"/>
      <c r="AZ37" s="16">
        <v>7</v>
      </c>
      <c r="BA37" s="16" t="s">
        <v>150</v>
      </c>
      <c r="BB37" s="16">
        <v>6</v>
      </c>
      <c r="BC37" s="16"/>
      <c r="BD37" s="16">
        <v>5</v>
      </c>
      <c r="BE37" s="16">
        <v>3</v>
      </c>
      <c r="BF37" s="26">
        <f t="shared" si="5"/>
        <v>169</v>
      </c>
      <c r="BG37" s="62">
        <f t="shared" si="6"/>
        <v>5.633333333333334</v>
      </c>
      <c r="BH37" s="90">
        <v>6</v>
      </c>
      <c r="BI37" s="90"/>
      <c r="BJ37" s="90">
        <v>6</v>
      </c>
      <c r="BK37" s="90"/>
      <c r="BL37" s="90">
        <v>5</v>
      </c>
      <c r="BM37" s="90" t="s">
        <v>205</v>
      </c>
      <c r="BN37" s="90">
        <v>5</v>
      </c>
      <c r="BO37" s="90">
        <v>2</v>
      </c>
      <c r="BP37" s="90">
        <v>5</v>
      </c>
      <c r="BQ37" s="90"/>
      <c r="BR37" s="90">
        <v>5</v>
      </c>
      <c r="BS37" s="90"/>
      <c r="BT37" s="89">
        <f t="shared" si="7"/>
        <v>108</v>
      </c>
      <c r="BU37" s="59">
        <f t="shared" si="8"/>
        <v>5.4</v>
      </c>
      <c r="BV37" s="59">
        <f t="shared" si="9"/>
        <v>5.54</v>
      </c>
      <c r="BW37" s="16">
        <v>7</v>
      </c>
      <c r="BX37" s="16"/>
      <c r="BY37" s="16">
        <v>6</v>
      </c>
      <c r="BZ37" s="16"/>
      <c r="CA37" s="16">
        <v>6</v>
      </c>
      <c r="CB37" s="16"/>
      <c r="CC37" s="16">
        <v>6</v>
      </c>
      <c r="CD37" s="16"/>
      <c r="CE37" s="16">
        <v>6</v>
      </c>
      <c r="CF37" s="16">
        <v>3</v>
      </c>
      <c r="CG37" s="16">
        <v>5</v>
      </c>
      <c r="CH37" s="16">
        <v>3</v>
      </c>
      <c r="CI37" s="16">
        <v>7</v>
      </c>
      <c r="CJ37" s="16"/>
      <c r="CK37" s="16">
        <v>6</v>
      </c>
      <c r="CL37" s="16"/>
      <c r="CM37" s="27">
        <f t="shared" si="10"/>
        <v>165</v>
      </c>
      <c r="CN37" s="22">
        <f t="shared" si="11"/>
        <v>6.111111111111111</v>
      </c>
      <c r="CO37" s="155" t="str">
        <f t="shared" si="12"/>
        <v>TB Khá</v>
      </c>
      <c r="CP37" s="16">
        <v>6</v>
      </c>
      <c r="CQ37" s="16">
        <v>4</v>
      </c>
      <c r="CR37" s="16">
        <v>6</v>
      </c>
      <c r="CS37" s="16"/>
      <c r="CT37" s="16">
        <v>8</v>
      </c>
      <c r="CU37" s="16"/>
      <c r="CV37" s="16">
        <v>8</v>
      </c>
      <c r="CW37" s="16"/>
      <c r="CX37" s="16">
        <v>7</v>
      </c>
      <c r="CY37" s="16"/>
      <c r="CZ37" s="16">
        <v>7</v>
      </c>
      <c r="DA37" s="16"/>
      <c r="DB37" s="16">
        <v>4</v>
      </c>
      <c r="DC37" s="16">
        <v>4</v>
      </c>
      <c r="DD37" s="27">
        <f t="shared" si="13"/>
        <v>144</v>
      </c>
      <c r="DE37" s="22">
        <f t="shared" si="14"/>
        <v>6.545454545454546</v>
      </c>
      <c r="DF37" s="22">
        <f t="shared" si="16"/>
        <v>6.3061224489795915</v>
      </c>
      <c r="DG37" s="50" t="str">
        <f t="shared" si="17"/>
        <v>TB Kh¸</v>
      </c>
      <c r="DH37" s="184">
        <f t="shared" si="24"/>
        <v>3</v>
      </c>
      <c r="DI37" s="179" t="str">
        <f t="shared" si="18"/>
        <v>Lªn líp</v>
      </c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27">
        <f t="shared" si="19"/>
        <v>0</v>
      </c>
      <c r="EA37" s="22">
        <f t="shared" si="20"/>
        <v>0</v>
      </c>
      <c r="EB37" s="155" t="str">
        <f t="shared" si="15"/>
        <v>Kém</v>
      </c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27">
        <f t="shared" si="21"/>
        <v>0</v>
      </c>
      <c r="ER37" s="22">
        <f t="shared" si="22"/>
        <v>0</v>
      </c>
      <c r="ES37" s="22">
        <f t="shared" si="23"/>
        <v>0</v>
      </c>
    </row>
    <row r="38" spans="1:149" ht="17.25" customHeight="1">
      <c r="A38" s="36">
        <v>31</v>
      </c>
      <c r="B38" s="136" t="s">
        <v>109</v>
      </c>
      <c r="C38" s="137" t="s">
        <v>62</v>
      </c>
      <c r="D38" s="150" t="s">
        <v>192</v>
      </c>
      <c r="E38" s="138"/>
      <c r="F38" s="139"/>
      <c r="G38" s="139"/>
      <c r="H38" s="139"/>
      <c r="I38" s="139">
        <v>5</v>
      </c>
      <c r="J38" s="139"/>
      <c r="K38" s="139">
        <v>4</v>
      </c>
      <c r="L38" s="139">
        <v>4</v>
      </c>
      <c r="M38" s="139">
        <v>7</v>
      </c>
      <c r="N38" s="139"/>
      <c r="O38" s="139">
        <v>6</v>
      </c>
      <c r="P38" s="139"/>
      <c r="Q38" s="139">
        <v>7</v>
      </c>
      <c r="R38" s="139"/>
      <c r="S38" s="139">
        <v>5</v>
      </c>
      <c r="T38" s="139"/>
      <c r="U38" s="140">
        <f t="shared" si="0"/>
        <v>112</v>
      </c>
      <c r="V38" s="141">
        <f t="shared" si="1"/>
        <v>5.6</v>
      </c>
      <c r="W38" s="139">
        <v>5</v>
      </c>
      <c r="X38" s="139">
        <v>3</v>
      </c>
      <c r="Y38" s="139">
        <v>4</v>
      </c>
      <c r="Z38" s="139">
        <v>3</v>
      </c>
      <c r="AA38" s="139">
        <v>5</v>
      </c>
      <c r="AB38" s="139">
        <v>4</v>
      </c>
      <c r="AC38" s="139">
        <v>5</v>
      </c>
      <c r="AD38" s="139"/>
      <c r="AE38" s="139">
        <v>5</v>
      </c>
      <c r="AF38" s="139"/>
      <c r="AG38" s="139">
        <v>6</v>
      </c>
      <c r="AH38" s="139" t="s">
        <v>202</v>
      </c>
      <c r="AI38" s="139">
        <v>5</v>
      </c>
      <c r="AJ38" s="139"/>
      <c r="AK38" s="140">
        <f t="shared" si="2"/>
        <v>164</v>
      </c>
      <c r="AL38" s="141">
        <f t="shared" si="3"/>
        <v>5.125</v>
      </c>
      <c r="AM38" s="141">
        <f t="shared" si="4"/>
        <v>5.3076923076923075</v>
      </c>
      <c r="AN38" s="139">
        <v>5</v>
      </c>
      <c r="AO38" s="139"/>
      <c r="AP38" s="139">
        <v>5</v>
      </c>
      <c r="AQ38" s="139"/>
      <c r="AR38" s="139">
        <v>7</v>
      </c>
      <c r="AS38" s="139"/>
      <c r="AT38" s="139">
        <v>5</v>
      </c>
      <c r="AU38" s="139"/>
      <c r="AV38" s="139">
        <v>6</v>
      </c>
      <c r="AW38" s="139" t="s">
        <v>150</v>
      </c>
      <c r="AX38" s="139">
        <v>2</v>
      </c>
      <c r="AY38" s="139">
        <v>0</v>
      </c>
      <c r="AZ38" s="139">
        <v>6</v>
      </c>
      <c r="BA38" s="139"/>
      <c r="BB38" s="139">
        <v>7</v>
      </c>
      <c r="BC38" s="139"/>
      <c r="BD38" s="139">
        <v>3</v>
      </c>
      <c r="BE38" s="139">
        <v>2</v>
      </c>
      <c r="BF38" s="131">
        <f t="shared" si="5"/>
        <v>156</v>
      </c>
      <c r="BG38" s="134">
        <f t="shared" si="6"/>
        <v>5.2</v>
      </c>
      <c r="BH38" s="142">
        <v>5</v>
      </c>
      <c r="BI38" s="142"/>
      <c r="BJ38" s="142">
        <v>6</v>
      </c>
      <c r="BK38" s="142"/>
      <c r="BL38" s="142">
        <v>5</v>
      </c>
      <c r="BM38" s="142">
        <v>4</v>
      </c>
      <c r="BN38" s="142">
        <v>5</v>
      </c>
      <c r="BO38" s="142"/>
      <c r="BP38" s="142">
        <v>7</v>
      </c>
      <c r="BQ38" s="142"/>
      <c r="BR38" s="142">
        <v>8</v>
      </c>
      <c r="BS38" s="142"/>
      <c r="BT38" s="135">
        <f t="shared" si="7"/>
        <v>113</v>
      </c>
      <c r="BU38" s="132">
        <f t="shared" si="8"/>
        <v>5.65</v>
      </c>
      <c r="BV38" s="132">
        <f t="shared" si="9"/>
        <v>5.38</v>
      </c>
      <c r="BW38" s="139">
        <v>5</v>
      </c>
      <c r="BX38" s="139">
        <v>4</v>
      </c>
      <c r="BY38" s="139">
        <v>7</v>
      </c>
      <c r="BZ38" s="139"/>
      <c r="CA38" s="139">
        <v>6</v>
      </c>
      <c r="CB38" s="139"/>
      <c r="CC38" s="139">
        <v>6</v>
      </c>
      <c r="CD38" s="139"/>
      <c r="CE38" s="139">
        <v>5</v>
      </c>
      <c r="CF38" s="139"/>
      <c r="CG38" s="139">
        <v>7</v>
      </c>
      <c r="CH38" s="139">
        <v>4</v>
      </c>
      <c r="CI38" s="139">
        <v>9</v>
      </c>
      <c r="CJ38" s="139"/>
      <c r="CK38" s="139">
        <v>8</v>
      </c>
      <c r="CL38" s="139"/>
      <c r="CM38" s="27">
        <f t="shared" si="10"/>
        <v>175</v>
      </c>
      <c r="CN38" s="22">
        <f t="shared" si="11"/>
        <v>6.481481481481482</v>
      </c>
      <c r="CO38" s="155" t="str">
        <f t="shared" si="12"/>
        <v>TB Khá</v>
      </c>
      <c r="CP38" s="139">
        <v>6</v>
      </c>
      <c r="CQ38" s="139"/>
      <c r="CR38" s="139">
        <v>5</v>
      </c>
      <c r="CS38" s="139">
        <v>4</v>
      </c>
      <c r="CT38" s="139">
        <v>8</v>
      </c>
      <c r="CU38" s="139"/>
      <c r="CV38" s="139">
        <v>8</v>
      </c>
      <c r="CW38" s="139"/>
      <c r="CX38" s="139">
        <v>7</v>
      </c>
      <c r="CY38" s="139"/>
      <c r="CZ38" s="139">
        <v>7</v>
      </c>
      <c r="DA38" s="139">
        <v>4</v>
      </c>
      <c r="DB38" s="139">
        <v>5</v>
      </c>
      <c r="DC38" s="139"/>
      <c r="DD38" s="27">
        <f t="shared" si="13"/>
        <v>144</v>
      </c>
      <c r="DE38" s="22">
        <f t="shared" si="14"/>
        <v>6.545454545454546</v>
      </c>
      <c r="DF38" s="22">
        <f>(DD38+CM38)/$DF$7</f>
        <v>6.510204081632653</v>
      </c>
      <c r="DG38" s="50" t="str">
        <f t="shared" si="17"/>
        <v>TB Kh¸</v>
      </c>
      <c r="DH38" s="184">
        <f t="shared" si="24"/>
        <v>0</v>
      </c>
      <c r="DI38" s="179" t="str">
        <f t="shared" si="18"/>
        <v>Lªn líp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27">
        <f t="shared" si="19"/>
        <v>0</v>
      </c>
      <c r="EA38" s="22">
        <f t="shared" si="20"/>
        <v>0</v>
      </c>
      <c r="EB38" s="155" t="str">
        <f t="shared" si="15"/>
        <v>Kém</v>
      </c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27">
        <f t="shared" si="21"/>
        <v>0</v>
      </c>
      <c r="ER38" s="22">
        <f t="shared" si="22"/>
        <v>0</v>
      </c>
      <c r="ES38" s="22">
        <f t="shared" si="23"/>
        <v>0</v>
      </c>
    </row>
    <row r="39" spans="1:149" ht="17.25" customHeight="1">
      <c r="A39" s="36">
        <v>32</v>
      </c>
      <c r="B39" s="37" t="s">
        <v>115</v>
      </c>
      <c r="C39" s="38" t="s">
        <v>83</v>
      </c>
      <c r="D39" s="148">
        <v>33399</v>
      </c>
      <c r="E39" s="19"/>
      <c r="F39" s="16"/>
      <c r="G39" s="16"/>
      <c r="H39" s="16"/>
      <c r="I39" s="16">
        <v>5</v>
      </c>
      <c r="J39" s="16"/>
      <c r="K39" s="16">
        <v>8</v>
      </c>
      <c r="L39" s="16"/>
      <c r="M39" s="16">
        <v>7</v>
      </c>
      <c r="N39" s="16"/>
      <c r="O39" s="16">
        <v>6</v>
      </c>
      <c r="P39" s="16"/>
      <c r="Q39" s="16">
        <v>7</v>
      </c>
      <c r="R39" s="16"/>
      <c r="S39" s="16">
        <v>6</v>
      </c>
      <c r="T39" s="16">
        <v>4</v>
      </c>
      <c r="U39" s="27">
        <f t="shared" si="0"/>
        <v>129</v>
      </c>
      <c r="V39" s="22">
        <f t="shared" si="1"/>
        <v>6.45</v>
      </c>
      <c r="W39" s="16">
        <v>8</v>
      </c>
      <c r="X39" s="16" t="s">
        <v>150</v>
      </c>
      <c r="Y39" s="16">
        <v>5</v>
      </c>
      <c r="Z39" s="16">
        <v>4</v>
      </c>
      <c r="AA39" s="16">
        <v>5</v>
      </c>
      <c r="AB39" s="16"/>
      <c r="AC39" s="16">
        <v>7</v>
      </c>
      <c r="AD39" s="16"/>
      <c r="AE39" s="16">
        <v>7</v>
      </c>
      <c r="AF39" s="16"/>
      <c r="AG39" s="16">
        <v>5</v>
      </c>
      <c r="AH39" s="16"/>
      <c r="AI39" s="16">
        <v>5</v>
      </c>
      <c r="AJ39" s="16">
        <v>4</v>
      </c>
      <c r="AK39" s="27">
        <f t="shared" si="2"/>
        <v>191</v>
      </c>
      <c r="AL39" s="22">
        <f t="shared" si="3"/>
        <v>5.96875</v>
      </c>
      <c r="AM39" s="22">
        <f t="shared" si="4"/>
        <v>6.153846153846154</v>
      </c>
      <c r="AN39" s="16">
        <v>5</v>
      </c>
      <c r="AO39" s="16"/>
      <c r="AP39" s="16">
        <v>5</v>
      </c>
      <c r="AQ39" s="16"/>
      <c r="AR39" s="16">
        <v>6</v>
      </c>
      <c r="AS39" s="16"/>
      <c r="AT39" s="16">
        <v>6</v>
      </c>
      <c r="AU39" s="16"/>
      <c r="AV39" s="16">
        <v>6</v>
      </c>
      <c r="AW39" s="16">
        <v>4</v>
      </c>
      <c r="AX39" s="16">
        <v>7</v>
      </c>
      <c r="AY39" s="16"/>
      <c r="AZ39" s="16">
        <v>5</v>
      </c>
      <c r="BA39" s="16">
        <v>4</v>
      </c>
      <c r="BB39" s="16">
        <v>6</v>
      </c>
      <c r="BC39" s="16"/>
      <c r="BD39" s="16">
        <v>5</v>
      </c>
      <c r="BE39" s="16"/>
      <c r="BF39" s="26">
        <f t="shared" si="5"/>
        <v>172</v>
      </c>
      <c r="BG39" s="62">
        <f t="shared" si="6"/>
        <v>5.733333333333333</v>
      </c>
      <c r="BH39" s="90">
        <v>6</v>
      </c>
      <c r="BI39" s="90">
        <v>4</v>
      </c>
      <c r="BJ39" s="90">
        <v>7</v>
      </c>
      <c r="BK39" s="90"/>
      <c r="BL39" s="90">
        <v>6</v>
      </c>
      <c r="BM39" s="90" t="s">
        <v>203</v>
      </c>
      <c r="BN39" s="90">
        <v>6</v>
      </c>
      <c r="BO39" s="90"/>
      <c r="BP39" s="90">
        <v>7</v>
      </c>
      <c r="BQ39" s="90"/>
      <c r="BR39" s="90">
        <v>7</v>
      </c>
      <c r="BS39" s="90"/>
      <c r="BT39" s="89">
        <f t="shared" si="7"/>
        <v>128</v>
      </c>
      <c r="BU39" s="59">
        <f t="shared" si="8"/>
        <v>6.4</v>
      </c>
      <c r="BV39" s="59">
        <f t="shared" si="9"/>
        <v>6</v>
      </c>
      <c r="BW39" s="16">
        <v>5</v>
      </c>
      <c r="BX39" s="16"/>
      <c r="BY39" s="16">
        <v>8</v>
      </c>
      <c r="BZ39" s="16"/>
      <c r="CA39" s="16">
        <v>7</v>
      </c>
      <c r="CB39" s="16"/>
      <c r="CC39" s="16">
        <v>7</v>
      </c>
      <c r="CD39" s="16"/>
      <c r="CE39" s="16">
        <v>7</v>
      </c>
      <c r="CF39" s="16"/>
      <c r="CG39" s="16">
        <v>6</v>
      </c>
      <c r="CH39" s="16"/>
      <c r="CI39" s="16">
        <v>9</v>
      </c>
      <c r="CJ39" s="16"/>
      <c r="CK39" s="16">
        <v>4</v>
      </c>
      <c r="CL39" s="16">
        <v>4</v>
      </c>
      <c r="CM39" s="27">
        <f t="shared" si="10"/>
        <v>170</v>
      </c>
      <c r="CN39" s="22">
        <f t="shared" si="11"/>
        <v>6.296296296296297</v>
      </c>
      <c r="CO39" s="155" t="str">
        <f t="shared" si="12"/>
        <v>TB Khá</v>
      </c>
      <c r="CP39" s="16">
        <v>5</v>
      </c>
      <c r="CQ39" s="16"/>
      <c r="CR39" s="16">
        <v>6</v>
      </c>
      <c r="CS39" s="16"/>
      <c r="CT39" s="16">
        <v>8</v>
      </c>
      <c r="CU39" s="16"/>
      <c r="CV39" s="16">
        <v>8</v>
      </c>
      <c r="CW39" s="16"/>
      <c r="CX39" s="16">
        <v>7</v>
      </c>
      <c r="CY39" s="16"/>
      <c r="CZ39" s="16">
        <v>7</v>
      </c>
      <c r="DA39" s="16"/>
      <c r="DB39" s="16">
        <v>5</v>
      </c>
      <c r="DC39" s="16"/>
      <c r="DD39" s="27">
        <f t="shared" si="13"/>
        <v>144</v>
      </c>
      <c r="DE39" s="22">
        <f t="shared" si="14"/>
        <v>6.545454545454546</v>
      </c>
      <c r="DF39" s="22">
        <f t="shared" si="16"/>
        <v>6.408163265306122</v>
      </c>
      <c r="DG39" s="50" t="str">
        <f t="shared" si="17"/>
        <v>TB Kh¸</v>
      </c>
      <c r="DH39" s="184">
        <f t="shared" si="24"/>
        <v>4</v>
      </c>
      <c r="DI39" s="179" t="str">
        <f t="shared" si="18"/>
        <v>Lªn líp</v>
      </c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27">
        <f t="shared" si="19"/>
        <v>0</v>
      </c>
      <c r="EA39" s="22">
        <f t="shared" si="20"/>
        <v>0</v>
      </c>
      <c r="EB39" s="155" t="str">
        <f t="shared" si="15"/>
        <v>Kém</v>
      </c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27">
        <f t="shared" si="21"/>
        <v>0</v>
      </c>
      <c r="ER39" s="22">
        <f t="shared" si="22"/>
        <v>0</v>
      </c>
      <c r="ES39" s="22">
        <f t="shared" si="23"/>
        <v>0</v>
      </c>
    </row>
    <row r="40" spans="1:149" ht="17.25" customHeight="1">
      <c r="A40" s="36">
        <v>33</v>
      </c>
      <c r="B40" s="37" t="s">
        <v>27</v>
      </c>
      <c r="C40" s="38" t="s">
        <v>97</v>
      </c>
      <c r="D40" s="148">
        <v>33552</v>
      </c>
      <c r="E40" s="19"/>
      <c r="F40" s="16"/>
      <c r="G40" s="16"/>
      <c r="H40" s="16"/>
      <c r="I40" s="16">
        <v>5</v>
      </c>
      <c r="J40" s="16">
        <v>4</v>
      </c>
      <c r="K40" s="16">
        <v>8</v>
      </c>
      <c r="L40" s="16"/>
      <c r="M40" s="16">
        <v>5</v>
      </c>
      <c r="N40" s="16"/>
      <c r="O40" s="16">
        <v>7</v>
      </c>
      <c r="P40" s="16"/>
      <c r="Q40" s="16">
        <v>6</v>
      </c>
      <c r="R40" s="16"/>
      <c r="S40" s="16">
        <v>5</v>
      </c>
      <c r="T40" s="16"/>
      <c r="U40" s="27">
        <f t="shared" si="0"/>
        <v>118</v>
      </c>
      <c r="V40" s="22">
        <f t="shared" si="1"/>
        <v>5.9</v>
      </c>
      <c r="W40" s="16">
        <v>5</v>
      </c>
      <c r="X40" s="16"/>
      <c r="Y40" s="16">
        <v>7</v>
      </c>
      <c r="Z40" s="16" t="s">
        <v>176</v>
      </c>
      <c r="AA40" s="16">
        <v>5</v>
      </c>
      <c r="AB40" s="16"/>
      <c r="AC40" s="16">
        <v>6</v>
      </c>
      <c r="AD40" s="16"/>
      <c r="AE40" s="16">
        <v>6</v>
      </c>
      <c r="AF40" s="16"/>
      <c r="AG40" s="16">
        <v>5</v>
      </c>
      <c r="AH40" s="16"/>
      <c r="AI40" s="16">
        <v>6</v>
      </c>
      <c r="AJ40" s="16"/>
      <c r="AK40" s="27">
        <f t="shared" si="2"/>
        <v>177</v>
      </c>
      <c r="AL40" s="22">
        <f t="shared" si="3"/>
        <v>5.53125</v>
      </c>
      <c r="AM40" s="22">
        <f t="shared" si="4"/>
        <v>5.673076923076923</v>
      </c>
      <c r="AN40" s="16">
        <v>6</v>
      </c>
      <c r="AO40" s="16"/>
      <c r="AP40" s="16">
        <v>5</v>
      </c>
      <c r="AQ40" s="16"/>
      <c r="AR40" s="16">
        <v>5</v>
      </c>
      <c r="AS40" s="16">
        <v>2</v>
      </c>
      <c r="AT40" s="16">
        <v>5</v>
      </c>
      <c r="AU40" s="16">
        <v>4</v>
      </c>
      <c r="AV40" s="16">
        <v>6</v>
      </c>
      <c r="AW40" s="16">
        <v>4</v>
      </c>
      <c r="AX40" s="16">
        <v>5</v>
      </c>
      <c r="AY40" s="16"/>
      <c r="AZ40" s="16">
        <v>6</v>
      </c>
      <c r="BA40" s="16"/>
      <c r="BB40" s="16">
        <v>6</v>
      </c>
      <c r="BC40" s="16"/>
      <c r="BD40" s="16">
        <v>5</v>
      </c>
      <c r="BE40" s="16">
        <v>3</v>
      </c>
      <c r="BF40" s="26">
        <f t="shared" si="5"/>
        <v>163</v>
      </c>
      <c r="BG40" s="62">
        <f t="shared" si="6"/>
        <v>5.433333333333334</v>
      </c>
      <c r="BH40" s="90">
        <v>5</v>
      </c>
      <c r="BI40" s="90"/>
      <c r="BJ40" s="90">
        <v>6</v>
      </c>
      <c r="BK40" s="90"/>
      <c r="BL40" s="90">
        <v>5</v>
      </c>
      <c r="BM40" s="90"/>
      <c r="BN40" s="90">
        <v>5</v>
      </c>
      <c r="BO40" s="90"/>
      <c r="BP40" s="90">
        <v>7</v>
      </c>
      <c r="BQ40" s="90"/>
      <c r="BR40" s="90">
        <v>8</v>
      </c>
      <c r="BS40" s="90"/>
      <c r="BT40" s="89">
        <f t="shared" si="7"/>
        <v>113</v>
      </c>
      <c r="BU40" s="59">
        <f t="shared" si="8"/>
        <v>5.65</v>
      </c>
      <c r="BV40" s="59">
        <f t="shared" si="9"/>
        <v>5.52</v>
      </c>
      <c r="BW40" s="16">
        <v>6</v>
      </c>
      <c r="BX40" s="16"/>
      <c r="BY40" s="16">
        <v>7</v>
      </c>
      <c r="BZ40" s="16"/>
      <c r="CA40" s="16">
        <v>8</v>
      </c>
      <c r="CB40" s="16"/>
      <c r="CC40" s="16">
        <v>7</v>
      </c>
      <c r="CD40" s="16"/>
      <c r="CE40" s="16">
        <v>6</v>
      </c>
      <c r="CF40" s="16"/>
      <c r="CG40" s="16">
        <v>5</v>
      </c>
      <c r="CH40" s="16"/>
      <c r="CI40" s="16">
        <v>8</v>
      </c>
      <c r="CJ40" s="16"/>
      <c r="CK40" s="16">
        <v>5</v>
      </c>
      <c r="CL40" s="16"/>
      <c r="CM40" s="27">
        <f t="shared" si="10"/>
        <v>170</v>
      </c>
      <c r="CN40" s="22">
        <f t="shared" si="11"/>
        <v>6.296296296296297</v>
      </c>
      <c r="CO40" s="155" t="str">
        <f t="shared" si="12"/>
        <v>TB Khá</v>
      </c>
      <c r="CP40" s="16">
        <v>5</v>
      </c>
      <c r="CQ40" s="16">
        <v>3</v>
      </c>
      <c r="CR40" s="16">
        <v>6</v>
      </c>
      <c r="CS40" s="16"/>
      <c r="CT40" s="16">
        <v>8</v>
      </c>
      <c r="CU40" s="16"/>
      <c r="CV40" s="16">
        <v>7</v>
      </c>
      <c r="CW40" s="16"/>
      <c r="CX40" s="16">
        <v>7</v>
      </c>
      <c r="CY40" s="16"/>
      <c r="CZ40" s="16">
        <v>7</v>
      </c>
      <c r="DA40" s="16"/>
      <c r="DB40" s="16">
        <v>5</v>
      </c>
      <c r="DC40" s="16"/>
      <c r="DD40" s="27">
        <f t="shared" si="13"/>
        <v>142</v>
      </c>
      <c r="DE40" s="22">
        <f t="shared" si="14"/>
        <v>6.454545454545454</v>
      </c>
      <c r="DF40" s="22">
        <f t="shared" si="16"/>
        <v>6.36734693877551</v>
      </c>
      <c r="DG40" s="50" t="str">
        <f t="shared" si="17"/>
        <v>TB Kh¸</v>
      </c>
      <c r="DH40" s="184">
        <f>SUM((IF(BW40&gt;=5,0,$BW$7)),(IF(BY40&gt;=5,0,BY$7)),(IF(CA40&gt;=5,0,$CA$7)),(IF(CC40&gt;=5,0,$CC$7)),,(IF(CE40&gt;=5,0,$CE$7)),(IF(CG40&gt;=5,0,$CG$7)),(IF(CI40&gt;=5,0,$CI$7)),,(IF(CK40&gt;=5,0,$CK$7)),(IF(CP40&gt;=5,0,$CP$7)),(IF(CR40&gt;=5,0,$CR$7)),(IF(CT40&gt;=5,0,$CT$7)),(IF(CV40&gt;=5,0,$CV$7)),(IF(CX40&gt;=5,0,$CX$7)),(IF(CZ40&gt;=5,0,$CZ$7)),(IF(DB40&gt;=5,0,$DB$7)))</f>
        <v>0</v>
      </c>
      <c r="DI40" s="179" t="str">
        <f t="shared" si="18"/>
        <v>Lªn líp</v>
      </c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27">
        <f t="shared" si="19"/>
        <v>0</v>
      </c>
      <c r="EA40" s="22">
        <f t="shared" si="20"/>
        <v>0</v>
      </c>
      <c r="EB40" s="155" t="str">
        <f t="shared" si="15"/>
        <v>Kém</v>
      </c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27">
        <f t="shared" si="21"/>
        <v>0</v>
      </c>
      <c r="ER40" s="22">
        <f t="shared" si="22"/>
        <v>0</v>
      </c>
      <c r="ES40" s="22">
        <f t="shared" si="23"/>
        <v>0</v>
      </c>
    </row>
    <row r="41" spans="1:149" ht="17.25" customHeight="1">
      <c r="A41" s="36">
        <v>34</v>
      </c>
      <c r="B41" s="37" t="s">
        <v>105</v>
      </c>
      <c r="C41" s="38" t="s">
        <v>24</v>
      </c>
      <c r="D41" s="146" t="s">
        <v>190</v>
      </c>
      <c r="E41" s="19"/>
      <c r="F41" s="16"/>
      <c r="G41" s="16"/>
      <c r="H41" s="16"/>
      <c r="I41" s="16">
        <v>6</v>
      </c>
      <c r="J41" s="16">
        <v>3</v>
      </c>
      <c r="K41" s="16">
        <v>8</v>
      </c>
      <c r="L41" s="16"/>
      <c r="M41" s="16">
        <v>7</v>
      </c>
      <c r="N41" s="16"/>
      <c r="O41" s="16">
        <v>7</v>
      </c>
      <c r="P41" s="16"/>
      <c r="Q41" s="16">
        <v>7</v>
      </c>
      <c r="R41" s="16"/>
      <c r="S41" s="16">
        <v>5</v>
      </c>
      <c r="T41" s="16"/>
      <c r="U41" s="27">
        <f t="shared" si="0"/>
        <v>130</v>
      </c>
      <c r="V41" s="22">
        <f t="shared" si="1"/>
        <v>6.5</v>
      </c>
      <c r="W41" s="16">
        <v>5</v>
      </c>
      <c r="X41" s="16">
        <v>2</v>
      </c>
      <c r="Y41" s="16">
        <v>5</v>
      </c>
      <c r="Z41" s="16">
        <v>4</v>
      </c>
      <c r="AA41" s="16">
        <v>5</v>
      </c>
      <c r="AB41" s="16"/>
      <c r="AC41" s="16">
        <v>5</v>
      </c>
      <c r="AD41" s="16"/>
      <c r="AE41" s="16">
        <v>3</v>
      </c>
      <c r="AF41" s="16" t="s">
        <v>160</v>
      </c>
      <c r="AG41" s="16">
        <v>5</v>
      </c>
      <c r="AH41" s="16">
        <v>4</v>
      </c>
      <c r="AI41" s="16">
        <v>6</v>
      </c>
      <c r="AJ41" s="16"/>
      <c r="AK41" s="27">
        <f t="shared" si="2"/>
        <v>153</v>
      </c>
      <c r="AL41" s="22">
        <f t="shared" si="3"/>
        <v>4.78125</v>
      </c>
      <c r="AM41" s="22">
        <f t="shared" si="4"/>
        <v>5.4423076923076925</v>
      </c>
      <c r="AN41" s="16">
        <v>6</v>
      </c>
      <c r="AO41" s="16"/>
      <c r="AP41" s="16">
        <v>5</v>
      </c>
      <c r="AQ41" s="16">
        <v>4</v>
      </c>
      <c r="AR41" s="16">
        <v>5</v>
      </c>
      <c r="AS41" s="16"/>
      <c r="AT41" s="16">
        <v>5</v>
      </c>
      <c r="AU41" s="16"/>
      <c r="AV41" s="16">
        <v>5</v>
      </c>
      <c r="AW41" s="16">
        <v>3</v>
      </c>
      <c r="AX41" s="16">
        <v>6</v>
      </c>
      <c r="AY41" s="16"/>
      <c r="AZ41" s="16">
        <v>5</v>
      </c>
      <c r="BA41" s="16"/>
      <c r="BB41" s="16">
        <v>6</v>
      </c>
      <c r="BC41" s="16"/>
      <c r="BD41" s="16">
        <v>5</v>
      </c>
      <c r="BE41" s="16">
        <v>3.4</v>
      </c>
      <c r="BF41" s="26">
        <f t="shared" si="5"/>
        <v>161</v>
      </c>
      <c r="BG41" s="62">
        <f t="shared" si="6"/>
        <v>5.366666666666666</v>
      </c>
      <c r="BH41" s="90">
        <v>6</v>
      </c>
      <c r="BI41" s="90">
        <v>3</v>
      </c>
      <c r="BJ41" s="90">
        <v>6</v>
      </c>
      <c r="BK41" s="90"/>
      <c r="BL41" s="90">
        <v>6</v>
      </c>
      <c r="BM41" s="90" t="s">
        <v>204</v>
      </c>
      <c r="BN41" s="90">
        <v>6</v>
      </c>
      <c r="BO41" s="90">
        <v>4</v>
      </c>
      <c r="BP41" s="90">
        <v>6</v>
      </c>
      <c r="BQ41" s="90"/>
      <c r="BR41" s="90">
        <v>7</v>
      </c>
      <c r="BS41" s="90"/>
      <c r="BT41" s="89">
        <f t="shared" si="7"/>
        <v>121</v>
      </c>
      <c r="BU41" s="59">
        <f t="shared" si="8"/>
        <v>6.05</v>
      </c>
      <c r="BV41" s="59">
        <f t="shared" si="9"/>
        <v>5.64</v>
      </c>
      <c r="BW41" s="16">
        <v>6</v>
      </c>
      <c r="BX41" s="16">
        <v>2</v>
      </c>
      <c r="BY41" s="16">
        <v>8</v>
      </c>
      <c r="BZ41" s="16"/>
      <c r="CA41" s="16">
        <v>6</v>
      </c>
      <c r="CB41" s="16"/>
      <c r="CC41" s="16">
        <v>6</v>
      </c>
      <c r="CD41" s="16"/>
      <c r="CE41" s="16">
        <v>6</v>
      </c>
      <c r="CF41" s="16"/>
      <c r="CG41" s="16">
        <v>5</v>
      </c>
      <c r="CH41" s="16">
        <v>3</v>
      </c>
      <c r="CI41" s="16">
        <v>9</v>
      </c>
      <c r="CJ41" s="16"/>
      <c r="CK41" s="16">
        <v>5</v>
      </c>
      <c r="CL41" s="16">
        <v>3</v>
      </c>
      <c r="CM41" s="27">
        <f t="shared" si="10"/>
        <v>166</v>
      </c>
      <c r="CN41" s="22">
        <f t="shared" si="11"/>
        <v>6.148148148148148</v>
      </c>
      <c r="CO41" s="155" t="str">
        <f t="shared" si="12"/>
        <v>TB Khá</v>
      </c>
      <c r="CP41" s="16">
        <v>6</v>
      </c>
      <c r="CQ41" s="16">
        <v>4</v>
      </c>
      <c r="CR41" s="16">
        <v>6</v>
      </c>
      <c r="CS41" s="16"/>
      <c r="CT41" s="16">
        <v>8</v>
      </c>
      <c r="CU41" s="16"/>
      <c r="CV41" s="16">
        <v>8</v>
      </c>
      <c r="CW41" s="16"/>
      <c r="CX41" s="16">
        <v>6</v>
      </c>
      <c r="CY41" s="16"/>
      <c r="CZ41" s="16">
        <v>7</v>
      </c>
      <c r="DA41" s="16"/>
      <c r="DB41" s="16">
        <v>5</v>
      </c>
      <c r="DC41" s="16"/>
      <c r="DD41" s="27">
        <f t="shared" si="13"/>
        <v>142</v>
      </c>
      <c r="DE41" s="22">
        <f t="shared" si="14"/>
        <v>6.454545454545454</v>
      </c>
      <c r="DF41" s="22">
        <f>(DD41+CM41)/$DF$7</f>
        <v>6.285714285714286</v>
      </c>
      <c r="DG41" s="50" t="str">
        <f t="shared" si="17"/>
        <v>TB Kh¸</v>
      </c>
      <c r="DH41" s="184">
        <f t="shared" si="24"/>
        <v>0</v>
      </c>
      <c r="DI41" s="179" t="str">
        <f t="shared" si="18"/>
        <v>Lªn líp</v>
      </c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27">
        <f t="shared" si="19"/>
        <v>0</v>
      </c>
      <c r="EA41" s="22">
        <f t="shared" si="20"/>
        <v>0</v>
      </c>
      <c r="EB41" s="155" t="str">
        <f t="shared" si="15"/>
        <v>Kém</v>
      </c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27">
        <f t="shared" si="21"/>
        <v>0</v>
      </c>
      <c r="ER41" s="22">
        <f t="shared" si="22"/>
        <v>0</v>
      </c>
      <c r="ES41" s="22">
        <f t="shared" si="23"/>
        <v>0</v>
      </c>
    </row>
    <row r="42" spans="1:149" ht="17.25" customHeight="1">
      <c r="A42" s="36">
        <v>35</v>
      </c>
      <c r="B42" s="37" t="s">
        <v>89</v>
      </c>
      <c r="C42" s="38" t="s">
        <v>78</v>
      </c>
      <c r="D42" s="146" t="s">
        <v>178</v>
      </c>
      <c r="E42" s="19"/>
      <c r="F42" s="16"/>
      <c r="G42" s="16"/>
      <c r="H42" s="16"/>
      <c r="I42" s="16">
        <v>5</v>
      </c>
      <c r="J42" s="16">
        <v>4</v>
      </c>
      <c r="K42" s="16">
        <v>8</v>
      </c>
      <c r="L42" s="16"/>
      <c r="M42" s="16">
        <v>8</v>
      </c>
      <c r="N42" s="16"/>
      <c r="O42" s="16">
        <v>7</v>
      </c>
      <c r="P42" s="16"/>
      <c r="Q42" s="16">
        <v>7</v>
      </c>
      <c r="R42" s="16"/>
      <c r="S42" s="16">
        <v>6</v>
      </c>
      <c r="T42" s="16"/>
      <c r="U42" s="27">
        <f t="shared" si="0"/>
        <v>135</v>
      </c>
      <c r="V42" s="22">
        <f t="shared" si="1"/>
        <v>6.75</v>
      </c>
      <c r="W42" s="16">
        <v>6</v>
      </c>
      <c r="X42" s="16"/>
      <c r="Y42" s="16">
        <v>5</v>
      </c>
      <c r="Z42" s="16"/>
      <c r="AA42" s="16">
        <v>5</v>
      </c>
      <c r="AB42" s="16">
        <v>4</v>
      </c>
      <c r="AC42" s="16">
        <v>5</v>
      </c>
      <c r="AD42" s="16"/>
      <c r="AE42" s="16">
        <v>5</v>
      </c>
      <c r="AF42" s="16"/>
      <c r="AG42" s="16">
        <v>5</v>
      </c>
      <c r="AH42" s="16"/>
      <c r="AI42" s="16">
        <v>6</v>
      </c>
      <c r="AJ42" s="16">
        <v>4</v>
      </c>
      <c r="AK42" s="27">
        <f t="shared" si="2"/>
        <v>168</v>
      </c>
      <c r="AL42" s="22">
        <f t="shared" si="3"/>
        <v>5.25</v>
      </c>
      <c r="AM42" s="22">
        <f t="shared" si="4"/>
        <v>5.826923076923077</v>
      </c>
      <c r="AN42" s="16">
        <v>5</v>
      </c>
      <c r="AO42" s="16"/>
      <c r="AP42" s="16">
        <v>6</v>
      </c>
      <c r="AQ42" s="16"/>
      <c r="AR42" s="16">
        <v>6</v>
      </c>
      <c r="AS42" s="16"/>
      <c r="AT42" s="16">
        <v>5</v>
      </c>
      <c r="AU42" s="16">
        <v>3</v>
      </c>
      <c r="AV42" s="16">
        <v>6</v>
      </c>
      <c r="AW42" s="16">
        <v>4</v>
      </c>
      <c r="AX42" s="16">
        <v>5</v>
      </c>
      <c r="AY42" s="16"/>
      <c r="AZ42" s="16">
        <v>5</v>
      </c>
      <c r="BA42" s="16"/>
      <c r="BB42" s="16">
        <v>5</v>
      </c>
      <c r="BC42" s="16"/>
      <c r="BD42" s="16">
        <v>5</v>
      </c>
      <c r="BE42" s="16"/>
      <c r="BF42" s="26">
        <f t="shared" si="5"/>
        <v>161</v>
      </c>
      <c r="BG42" s="62">
        <f t="shared" si="6"/>
        <v>5.366666666666666</v>
      </c>
      <c r="BH42" s="90">
        <v>6</v>
      </c>
      <c r="BI42" s="90"/>
      <c r="BJ42" s="90">
        <v>5</v>
      </c>
      <c r="BK42" s="90"/>
      <c r="BL42" s="90">
        <v>6</v>
      </c>
      <c r="BM42" s="90"/>
      <c r="BN42" s="90">
        <v>5</v>
      </c>
      <c r="BO42" s="90"/>
      <c r="BP42" s="90">
        <v>6</v>
      </c>
      <c r="BQ42" s="90"/>
      <c r="BR42" s="90">
        <v>7</v>
      </c>
      <c r="BS42" s="90"/>
      <c r="BT42" s="89">
        <f t="shared" si="7"/>
        <v>113</v>
      </c>
      <c r="BU42" s="59">
        <f t="shared" si="8"/>
        <v>5.65</v>
      </c>
      <c r="BV42" s="132">
        <f t="shared" si="9"/>
        <v>5.48</v>
      </c>
      <c r="BW42" s="16">
        <v>5</v>
      </c>
      <c r="BX42" s="16"/>
      <c r="BY42" s="16">
        <v>5</v>
      </c>
      <c r="BZ42" s="16"/>
      <c r="CA42" s="16">
        <v>6</v>
      </c>
      <c r="CB42" s="16"/>
      <c r="CC42" s="16">
        <v>6</v>
      </c>
      <c r="CD42" s="16"/>
      <c r="CE42" s="16">
        <v>6</v>
      </c>
      <c r="CF42" s="16"/>
      <c r="CG42" s="16">
        <v>8</v>
      </c>
      <c r="CH42" s="16"/>
      <c r="CI42" s="16">
        <v>7</v>
      </c>
      <c r="CJ42" s="16"/>
      <c r="CK42" s="16">
        <v>7</v>
      </c>
      <c r="CL42" s="16"/>
      <c r="CM42" s="27">
        <f t="shared" si="10"/>
        <v>168</v>
      </c>
      <c r="CN42" s="22">
        <f t="shared" si="11"/>
        <v>6.222222222222222</v>
      </c>
      <c r="CO42" s="155" t="str">
        <f t="shared" si="12"/>
        <v>TB Khá</v>
      </c>
      <c r="CP42" s="16">
        <v>6</v>
      </c>
      <c r="CQ42" s="16"/>
      <c r="CR42" s="16">
        <v>7</v>
      </c>
      <c r="CS42" s="16"/>
      <c r="CT42" s="16">
        <v>8</v>
      </c>
      <c r="CU42" s="16"/>
      <c r="CV42" s="16">
        <v>8</v>
      </c>
      <c r="CW42" s="16"/>
      <c r="CX42" s="16">
        <v>6</v>
      </c>
      <c r="CY42" s="16"/>
      <c r="CZ42" s="16">
        <v>5</v>
      </c>
      <c r="DA42" s="16">
        <v>4</v>
      </c>
      <c r="DB42" s="16">
        <v>5</v>
      </c>
      <c r="DC42" s="16"/>
      <c r="DD42" s="27">
        <f t="shared" si="13"/>
        <v>139</v>
      </c>
      <c r="DE42" s="22">
        <f t="shared" si="14"/>
        <v>6.318181818181818</v>
      </c>
      <c r="DF42" s="22">
        <f t="shared" si="16"/>
        <v>6.26530612244898</v>
      </c>
      <c r="DG42" s="50" t="str">
        <f t="shared" si="17"/>
        <v>TB Kh¸</v>
      </c>
      <c r="DH42" s="184">
        <f t="shared" si="24"/>
        <v>0</v>
      </c>
      <c r="DI42" s="179" t="str">
        <f t="shared" si="18"/>
        <v>Lªn líp</v>
      </c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27">
        <f t="shared" si="19"/>
        <v>0</v>
      </c>
      <c r="EA42" s="22">
        <f t="shared" si="20"/>
        <v>0</v>
      </c>
      <c r="EB42" s="155" t="str">
        <f t="shared" si="15"/>
        <v>Kém</v>
      </c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27">
        <f t="shared" si="21"/>
        <v>0</v>
      </c>
      <c r="ER42" s="22">
        <f t="shared" si="22"/>
        <v>0</v>
      </c>
      <c r="ES42" s="22">
        <f t="shared" si="23"/>
        <v>0</v>
      </c>
    </row>
    <row r="43" spans="1:149" ht="17.25" customHeight="1">
      <c r="A43" s="36">
        <v>36</v>
      </c>
      <c r="B43" s="37" t="s">
        <v>73</v>
      </c>
      <c r="C43" s="38" t="s">
        <v>0</v>
      </c>
      <c r="D43" s="148">
        <v>34252</v>
      </c>
      <c r="E43" s="19"/>
      <c r="F43" s="16"/>
      <c r="G43" s="16"/>
      <c r="H43" s="16"/>
      <c r="I43" s="16">
        <v>5</v>
      </c>
      <c r="J43" s="16"/>
      <c r="K43" s="16">
        <v>8</v>
      </c>
      <c r="L43" s="16"/>
      <c r="M43" s="16">
        <v>6</v>
      </c>
      <c r="N43" s="16"/>
      <c r="O43" s="16">
        <v>7</v>
      </c>
      <c r="P43" s="16"/>
      <c r="Q43" s="16">
        <v>6</v>
      </c>
      <c r="R43" s="16"/>
      <c r="S43" s="16">
        <v>5</v>
      </c>
      <c r="T43" s="16">
        <v>4</v>
      </c>
      <c r="U43" s="27">
        <f t="shared" si="0"/>
        <v>121</v>
      </c>
      <c r="V43" s="22">
        <f t="shared" si="1"/>
        <v>6.05</v>
      </c>
      <c r="W43" s="16">
        <v>5</v>
      </c>
      <c r="X43" s="16"/>
      <c r="Y43" s="16">
        <v>5</v>
      </c>
      <c r="Z43" s="16"/>
      <c r="AA43" s="16">
        <v>6</v>
      </c>
      <c r="AB43" s="16" t="s">
        <v>150</v>
      </c>
      <c r="AC43" s="16">
        <v>5</v>
      </c>
      <c r="AD43" s="16"/>
      <c r="AE43" s="16">
        <v>5</v>
      </c>
      <c r="AF43" s="16">
        <v>3</v>
      </c>
      <c r="AG43" s="16">
        <v>6</v>
      </c>
      <c r="AH43" s="16">
        <v>4</v>
      </c>
      <c r="AI43" s="16">
        <v>7</v>
      </c>
      <c r="AJ43" s="16">
        <v>4</v>
      </c>
      <c r="AK43" s="27">
        <f t="shared" si="2"/>
        <v>179</v>
      </c>
      <c r="AL43" s="22">
        <f t="shared" si="3"/>
        <v>5.59375</v>
      </c>
      <c r="AM43" s="22">
        <f t="shared" si="4"/>
        <v>5.769230769230769</v>
      </c>
      <c r="AN43" s="16">
        <v>6</v>
      </c>
      <c r="AO43" s="16" t="s">
        <v>176</v>
      </c>
      <c r="AP43" s="16">
        <v>6</v>
      </c>
      <c r="AQ43" s="16">
        <v>4</v>
      </c>
      <c r="AR43" s="16">
        <v>5</v>
      </c>
      <c r="AS43" s="16"/>
      <c r="AT43" s="16">
        <v>5</v>
      </c>
      <c r="AU43" s="16"/>
      <c r="AV43" s="16">
        <v>6</v>
      </c>
      <c r="AW43" s="16"/>
      <c r="AX43" s="16">
        <v>7</v>
      </c>
      <c r="AY43" s="16"/>
      <c r="AZ43" s="16">
        <v>6</v>
      </c>
      <c r="BA43" s="16"/>
      <c r="BB43" s="16">
        <v>6</v>
      </c>
      <c r="BC43" s="16"/>
      <c r="BD43" s="16">
        <v>5</v>
      </c>
      <c r="BE43" s="16"/>
      <c r="BF43" s="26">
        <f t="shared" si="5"/>
        <v>174</v>
      </c>
      <c r="BG43" s="62">
        <f t="shared" si="6"/>
        <v>5.8</v>
      </c>
      <c r="BH43" s="90">
        <v>5</v>
      </c>
      <c r="BI43" s="90"/>
      <c r="BJ43" s="90">
        <v>6</v>
      </c>
      <c r="BK43" s="90"/>
      <c r="BL43" s="90">
        <v>5</v>
      </c>
      <c r="BM43" s="90">
        <v>4</v>
      </c>
      <c r="BN43" s="90">
        <v>5</v>
      </c>
      <c r="BO43" s="90"/>
      <c r="BP43" s="90">
        <v>6</v>
      </c>
      <c r="BQ43" s="90"/>
      <c r="BR43" s="90">
        <v>7</v>
      </c>
      <c r="BS43" s="90"/>
      <c r="BT43" s="89">
        <f t="shared" si="7"/>
        <v>109</v>
      </c>
      <c r="BU43" s="59">
        <f t="shared" si="8"/>
        <v>5.45</v>
      </c>
      <c r="BV43" s="59">
        <f t="shared" si="9"/>
        <v>5.66</v>
      </c>
      <c r="BW43" s="16">
        <v>5</v>
      </c>
      <c r="BX43" s="16"/>
      <c r="BY43" s="16">
        <v>7</v>
      </c>
      <c r="BZ43" s="16"/>
      <c r="CA43" s="16">
        <v>7</v>
      </c>
      <c r="CB43" s="16"/>
      <c r="CC43" s="16">
        <v>6</v>
      </c>
      <c r="CD43" s="16"/>
      <c r="CE43" s="16">
        <v>5</v>
      </c>
      <c r="CF43" s="16"/>
      <c r="CG43" s="16">
        <v>5</v>
      </c>
      <c r="CH43" s="16">
        <v>4</v>
      </c>
      <c r="CI43" s="16">
        <v>7</v>
      </c>
      <c r="CJ43" s="16"/>
      <c r="CK43" s="16">
        <v>6</v>
      </c>
      <c r="CL43" s="16"/>
      <c r="CM43" s="27">
        <f t="shared" si="10"/>
        <v>158</v>
      </c>
      <c r="CN43" s="22">
        <f t="shared" si="11"/>
        <v>5.851851851851852</v>
      </c>
      <c r="CO43" s="155" t="str">
        <f t="shared" si="12"/>
        <v>Trung bình</v>
      </c>
      <c r="CP43" s="16">
        <v>5</v>
      </c>
      <c r="CQ43" s="16"/>
      <c r="CR43" s="16">
        <v>6</v>
      </c>
      <c r="CS43" s="16"/>
      <c r="CT43" s="16">
        <v>8</v>
      </c>
      <c r="CU43" s="16"/>
      <c r="CV43" s="16">
        <v>7</v>
      </c>
      <c r="CW43" s="16"/>
      <c r="CX43" s="16">
        <v>7</v>
      </c>
      <c r="CY43" s="16"/>
      <c r="CZ43" s="16">
        <v>6</v>
      </c>
      <c r="DA43" s="16"/>
      <c r="DB43" s="16">
        <v>5</v>
      </c>
      <c r="DC43" s="16"/>
      <c r="DD43" s="27">
        <f t="shared" si="13"/>
        <v>139</v>
      </c>
      <c r="DE43" s="22">
        <f t="shared" si="14"/>
        <v>6.318181818181818</v>
      </c>
      <c r="DF43" s="22">
        <f t="shared" si="16"/>
        <v>6.061224489795919</v>
      </c>
      <c r="DG43" s="50" t="str">
        <f t="shared" si="17"/>
        <v>TB Kh¸</v>
      </c>
      <c r="DH43" s="184">
        <f t="shared" si="24"/>
        <v>0</v>
      </c>
      <c r="DI43" s="179" t="str">
        <f t="shared" si="18"/>
        <v>Lªn líp</v>
      </c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27">
        <f t="shared" si="19"/>
        <v>0</v>
      </c>
      <c r="EA43" s="22">
        <f t="shared" si="20"/>
        <v>0</v>
      </c>
      <c r="EB43" s="155" t="str">
        <f t="shared" si="15"/>
        <v>Kém</v>
      </c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27">
        <f t="shared" si="21"/>
        <v>0</v>
      </c>
      <c r="ER43" s="22">
        <f t="shared" si="22"/>
        <v>0</v>
      </c>
      <c r="ES43" s="22">
        <f t="shared" si="23"/>
        <v>0</v>
      </c>
    </row>
    <row r="44" spans="1:149" ht="17.25" customHeight="1">
      <c r="A44" s="36">
        <v>37</v>
      </c>
      <c r="B44" s="37" t="s">
        <v>49</v>
      </c>
      <c r="C44" s="38" t="s">
        <v>67</v>
      </c>
      <c r="D44" s="148">
        <v>33247</v>
      </c>
      <c r="E44" s="19"/>
      <c r="F44" s="16"/>
      <c r="G44" s="16"/>
      <c r="H44" s="16"/>
      <c r="I44" s="16">
        <v>6</v>
      </c>
      <c r="J44" s="16"/>
      <c r="K44" s="16">
        <v>6</v>
      </c>
      <c r="L44" s="16"/>
      <c r="M44" s="16">
        <v>7</v>
      </c>
      <c r="N44" s="16"/>
      <c r="O44" s="16">
        <v>5</v>
      </c>
      <c r="P44" s="16"/>
      <c r="Q44" s="16">
        <v>6</v>
      </c>
      <c r="R44" s="16"/>
      <c r="S44" s="16">
        <v>8</v>
      </c>
      <c r="T44" s="16"/>
      <c r="U44" s="27">
        <f t="shared" si="0"/>
        <v>130</v>
      </c>
      <c r="V44" s="22">
        <f t="shared" si="1"/>
        <v>6.5</v>
      </c>
      <c r="W44" s="16">
        <v>6</v>
      </c>
      <c r="X44" s="16"/>
      <c r="Y44" s="16">
        <v>5</v>
      </c>
      <c r="Z44" s="16"/>
      <c r="AA44" s="16">
        <v>5</v>
      </c>
      <c r="AB44" s="16">
        <v>3</v>
      </c>
      <c r="AC44" s="16">
        <v>5</v>
      </c>
      <c r="AD44" s="16">
        <v>3</v>
      </c>
      <c r="AE44" s="16">
        <v>4</v>
      </c>
      <c r="AF44" s="16" t="s">
        <v>160</v>
      </c>
      <c r="AG44" s="16">
        <v>5</v>
      </c>
      <c r="AH44" s="16" t="s">
        <v>202</v>
      </c>
      <c r="AI44" s="16">
        <v>5</v>
      </c>
      <c r="AJ44" s="16"/>
      <c r="AK44" s="27">
        <f t="shared" si="2"/>
        <v>160</v>
      </c>
      <c r="AL44" s="22">
        <f t="shared" si="3"/>
        <v>5</v>
      </c>
      <c r="AM44" s="22">
        <f t="shared" si="4"/>
        <v>5.576923076923077</v>
      </c>
      <c r="AN44" s="16">
        <v>5</v>
      </c>
      <c r="AO44" s="16"/>
      <c r="AP44" s="16">
        <v>5</v>
      </c>
      <c r="AQ44" s="16"/>
      <c r="AR44" s="16">
        <v>5</v>
      </c>
      <c r="AS44" s="16">
        <v>2</v>
      </c>
      <c r="AT44" s="16">
        <v>6</v>
      </c>
      <c r="AU44" s="16" t="s">
        <v>150</v>
      </c>
      <c r="AV44" s="16">
        <v>6</v>
      </c>
      <c r="AW44" s="16" t="s">
        <v>150</v>
      </c>
      <c r="AX44" s="16">
        <v>6</v>
      </c>
      <c r="AY44" s="16"/>
      <c r="AZ44" s="16">
        <v>5</v>
      </c>
      <c r="BA44" s="16"/>
      <c r="BB44" s="16">
        <v>6</v>
      </c>
      <c r="BC44" s="16"/>
      <c r="BD44" s="16">
        <v>5</v>
      </c>
      <c r="BE44" s="16">
        <v>4</v>
      </c>
      <c r="BF44" s="26">
        <f t="shared" si="5"/>
        <v>163</v>
      </c>
      <c r="BG44" s="62">
        <f t="shared" si="6"/>
        <v>5.433333333333334</v>
      </c>
      <c r="BH44" s="90">
        <v>6</v>
      </c>
      <c r="BI44" s="90">
        <v>4</v>
      </c>
      <c r="BJ44" s="90">
        <v>6</v>
      </c>
      <c r="BK44" s="90"/>
      <c r="BL44" s="90">
        <v>5</v>
      </c>
      <c r="BM44" s="90"/>
      <c r="BN44" s="90">
        <v>4</v>
      </c>
      <c r="BO44" s="90"/>
      <c r="BP44" s="90">
        <v>5</v>
      </c>
      <c r="BQ44" s="90"/>
      <c r="BR44" s="90">
        <v>5</v>
      </c>
      <c r="BS44" s="90"/>
      <c r="BT44" s="89">
        <f t="shared" si="7"/>
        <v>104</v>
      </c>
      <c r="BU44" s="59">
        <f t="shared" si="8"/>
        <v>5.2</v>
      </c>
      <c r="BV44" s="59">
        <f t="shared" si="9"/>
        <v>5.34</v>
      </c>
      <c r="BW44" s="16">
        <v>4</v>
      </c>
      <c r="BX44" s="16">
        <v>4</v>
      </c>
      <c r="BY44" s="16">
        <v>6</v>
      </c>
      <c r="BZ44" s="16"/>
      <c r="CA44" s="16">
        <v>6</v>
      </c>
      <c r="CB44" s="16"/>
      <c r="CC44" s="16">
        <v>5</v>
      </c>
      <c r="CD44" s="16"/>
      <c r="CE44" s="16">
        <v>6</v>
      </c>
      <c r="CF44" s="16"/>
      <c r="CG44" s="16">
        <v>5</v>
      </c>
      <c r="CH44" s="16"/>
      <c r="CI44" s="16">
        <v>9</v>
      </c>
      <c r="CJ44" s="16"/>
      <c r="CK44" s="16">
        <v>4</v>
      </c>
      <c r="CL44" s="16">
        <v>4</v>
      </c>
      <c r="CM44" s="27">
        <f t="shared" si="10"/>
        <v>143</v>
      </c>
      <c r="CN44" s="22">
        <f t="shared" si="11"/>
        <v>5.296296296296297</v>
      </c>
      <c r="CO44" s="155" t="str">
        <f t="shared" si="12"/>
        <v>Trung bình</v>
      </c>
      <c r="CP44" s="16">
        <v>6</v>
      </c>
      <c r="CQ44" s="16"/>
      <c r="CR44" s="16">
        <v>6</v>
      </c>
      <c r="CS44" s="16"/>
      <c r="CT44" s="16">
        <v>8</v>
      </c>
      <c r="CU44" s="16"/>
      <c r="CV44" s="16">
        <v>8</v>
      </c>
      <c r="CW44" s="16"/>
      <c r="CX44" s="16">
        <v>7</v>
      </c>
      <c r="CY44" s="16"/>
      <c r="CZ44" s="16">
        <v>5</v>
      </c>
      <c r="DA44" s="16"/>
      <c r="DB44" s="16">
        <v>4</v>
      </c>
      <c r="DC44" s="16">
        <v>3</v>
      </c>
      <c r="DD44" s="27">
        <f t="shared" si="13"/>
        <v>138</v>
      </c>
      <c r="DE44" s="22">
        <f t="shared" si="14"/>
        <v>6.2727272727272725</v>
      </c>
      <c r="DF44" s="22">
        <f t="shared" si="16"/>
        <v>5.73469387755102</v>
      </c>
      <c r="DG44" s="50" t="str">
        <f t="shared" si="17"/>
        <v>Trung b×nh</v>
      </c>
      <c r="DH44" s="184">
        <f t="shared" si="24"/>
        <v>12</v>
      </c>
      <c r="DI44" s="179" t="str">
        <f t="shared" si="18"/>
        <v>Lªn líp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27">
        <f t="shared" si="19"/>
        <v>0</v>
      </c>
      <c r="EA44" s="22">
        <f t="shared" si="20"/>
        <v>0</v>
      </c>
      <c r="EB44" s="155" t="str">
        <f t="shared" si="15"/>
        <v>Kém</v>
      </c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27">
        <f t="shared" si="21"/>
        <v>0</v>
      </c>
      <c r="ER44" s="22">
        <f t="shared" si="22"/>
        <v>0</v>
      </c>
      <c r="ES44" s="22">
        <f t="shared" si="23"/>
        <v>0</v>
      </c>
    </row>
    <row r="45" spans="1:149" ht="17.25" customHeight="1">
      <c r="A45" s="36">
        <v>38</v>
      </c>
      <c r="B45" s="75" t="s">
        <v>64</v>
      </c>
      <c r="C45" s="77" t="s">
        <v>95</v>
      </c>
      <c r="D45" s="194"/>
      <c r="E45" s="19">
        <v>7</v>
      </c>
      <c r="F45" s="16"/>
      <c r="G45" s="16"/>
      <c r="H45" s="16"/>
      <c r="I45" s="16">
        <v>7</v>
      </c>
      <c r="J45" s="16"/>
      <c r="K45" s="16">
        <v>6</v>
      </c>
      <c r="L45" s="16">
        <v>4</v>
      </c>
      <c r="M45" s="16">
        <v>5</v>
      </c>
      <c r="N45" s="16"/>
      <c r="O45" s="16">
        <v>6</v>
      </c>
      <c r="P45" s="16"/>
      <c r="Q45" s="16">
        <v>7</v>
      </c>
      <c r="R45" s="16">
        <v>3</v>
      </c>
      <c r="S45" s="16">
        <v>5</v>
      </c>
      <c r="T45" s="16"/>
      <c r="U45" s="27">
        <f t="shared" si="0"/>
        <v>118</v>
      </c>
      <c r="V45" s="22">
        <f t="shared" si="1"/>
        <v>5.9</v>
      </c>
      <c r="W45" s="16">
        <v>5</v>
      </c>
      <c r="X45" s="16">
        <v>2</v>
      </c>
      <c r="Y45" s="16">
        <v>4</v>
      </c>
      <c r="Z45" s="16">
        <v>3</v>
      </c>
      <c r="AA45" s="16">
        <v>6</v>
      </c>
      <c r="AB45" s="16">
        <v>4</v>
      </c>
      <c r="AC45" s="16">
        <v>5</v>
      </c>
      <c r="AD45" s="16">
        <v>3</v>
      </c>
      <c r="AE45" s="16">
        <v>3</v>
      </c>
      <c r="AF45" s="16" t="s">
        <v>160</v>
      </c>
      <c r="AG45" s="16">
        <v>6</v>
      </c>
      <c r="AH45" s="16"/>
      <c r="AI45" s="16">
        <v>6</v>
      </c>
      <c r="AJ45" s="16"/>
      <c r="AK45" s="27">
        <f t="shared" si="2"/>
        <v>163</v>
      </c>
      <c r="AL45" s="22">
        <f t="shared" si="3"/>
        <v>5.09375</v>
      </c>
      <c r="AM45" s="22">
        <f t="shared" si="4"/>
        <v>5.403846153846154</v>
      </c>
      <c r="AN45" s="16">
        <v>5</v>
      </c>
      <c r="AO45" s="16"/>
      <c r="AP45" s="16">
        <v>5</v>
      </c>
      <c r="AQ45" s="16"/>
      <c r="AR45" s="16">
        <v>5</v>
      </c>
      <c r="AS45" s="16">
        <v>4</v>
      </c>
      <c r="AT45" s="16">
        <v>5</v>
      </c>
      <c r="AU45" s="16"/>
      <c r="AV45" s="16">
        <v>7</v>
      </c>
      <c r="AW45" s="16" t="s">
        <v>150</v>
      </c>
      <c r="AX45" s="16">
        <v>6</v>
      </c>
      <c r="AY45" s="16"/>
      <c r="AZ45" s="16">
        <v>6</v>
      </c>
      <c r="BA45" s="16"/>
      <c r="BB45" s="16">
        <v>7</v>
      </c>
      <c r="BC45" s="16"/>
      <c r="BD45" s="16">
        <v>6</v>
      </c>
      <c r="BE45" s="16">
        <v>4</v>
      </c>
      <c r="BF45" s="26">
        <f t="shared" si="5"/>
        <v>171</v>
      </c>
      <c r="BG45" s="62">
        <f t="shared" si="6"/>
        <v>5.7</v>
      </c>
      <c r="BH45" s="90">
        <v>5</v>
      </c>
      <c r="BI45" s="90">
        <v>3</v>
      </c>
      <c r="BJ45" s="90">
        <v>4</v>
      </c>
      <c r="BK45" s="90">
        <v>3</v>
      </c>
      <c r="BL45" s="90">
        <v>5</v>
      </c>
      <c r="BM45" s="90">
        <v>3</v>
      </c>
      <c r="BN45" s="90">
        <v>5</v>
      </c>
      <c r="BO45" s="90">
        <v>3</v>
      </c>
      <c r="BP45" s="90">
        <v>5</v>
      </c>
      <c r="BQ45" s="90"/>
      <c r="BR45" s="90">
        <v>5</v>
      </c>
      <c r="BS45" s="90">
        <v>0</v>
      </c>
      <c r="BT45" s="89">
        <f t="shared" si="7"/>
        <v>96</v>
      </c>
      <c r="BU45" s="59">
        <f t="shared" si="8"/>
        <v>4.8</v>
      </c>
      <c r="BV45" s="59">
        <f t="shared" si="9"/>
        <v>5.34</v>
      </c>
      <c r="BW45" s="16">
        <v>6</v>
      </c>
      <c r="BX45" s="16">
        <v>4</v>
      </c>
      <c r="BY45" s="16">
        <v>7</v>
      </c>
      <c r="BZ45" s="16"/>
      <c r="CA45" s="16">
        <v>7</v>
      </c>
      <c r="CB45" s="16"/>
      <c r="CC45" s="16">
        <v>5</v>
      </c>
      <c r="CD45" s="16"/>
      <c r="CE45" s="16">
        <v>5</v>
      </c>
      <c r="CF45" s="16"/>
      <c r="CG45" s="16">
        <v>5</v>
      </c>
      <c r="CH45" s="16"/>
      <c r="CI45" s="16">
        <v>7</v>
      </c>
      <c r="CJ45" s="16"/>
      <c r="CK45" s="16">
        <v>6</v>
      </c>
      <c r="CL45" s="16"/>
      <c r="CM45" s="27">
        <f t="shared" si="10"/>
        <v>160</v>
      </c>
      <c r="CN45" s="22">
        <f t="shared" si="11"/>
        <v>5.925925925925926</v>
      </c>
      <c r="CO45" s="155" t="str">
        <f t="shared" si="12"/>
        <v>Trung bình</v>
      </c>
      <c r="CP45" s="16">
        <v>5</v>
      </c>
      <c r="CQ45" s="16">
        <v>4</v>
      </c>
      <c r="CR45" s="16">
        <v>6</v>
      </c>
      <c r="CS45" s="16"/>
      <c r="CT45" s="16">
        <v>8</v>
      </c>
      <c r="CU45" s="16"/>
      <c r="CV45" s="16">
        <v>8</v>
      </c>
      <c r="CW45" s="16"/>
      <c r="CX45" s="16">
        <v>7</v>
      </c>
      <c r="CY45" s="16"/>
      <c r="CZ45" s="16">
        <v>5</v>
      </c>
      <c r="DA45" s="16">
        <v>4</v>
      </c>
      <c r="DB45" s="16">
        <v>5</v>
      </c>
      <c r="DC45" s="16"/>
      <c r="DD45" s="27">
        <f t="shared" si="13"/>
        <v>138</v>
      </c>
      <c r="DE45" s="22">
        <f t="shared" si="14"/>
        <v>6.2727272727272725</v>
      </c>
      <c r="DF45" s="22">
        <f t="shared" si="16"/>
        <v>6.081632653061225</v>
      </c>
      <c r="DG45" s="180" t="str">
        <f t="shared" si="17"/>
        <v>TB Kh¸</v>
      </c>
      <c r="DH45" s="184">
        <f t="shared" si="24"/>
        <v>0</v>
      </c>
      <c r="DI45" s="179" t="str">
        <f t="shared" si="18"/>
        <v>Lªn líp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27">
        <f t="shared" si="19"/>
        <v>0</v>
      </c>
      <c r="EA45" s="22">
        <f t="shared" si="20"/>
        <v>0</v>
      </c>
      <c r="EB45" s="155" t="str">
        <f t="shared" si="15"/>
        <v>Kém</v>
      </c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27">
        <f t="shared" si="21"/>
        <v>0</v>
      </c>
      <c r="ER45" s="22">
        <f t="shared" si="22"/>
        <v>0</v>
      </c>
      <c r="ES45" s="22">
        <f t="shared" si="23"/>
        <v>0</v>
      </c>
    </row>
    <row r="46" spans="1:149" ht="17.25" customHeight="1">
      <c r="A46" s="36">
        <v>39</v>
      </c>
      <c r="B46" s="37" t="s">
        <v>106</v>
      </c>
      <c r="C46" s="38" t="s">
        <v>107</v>
      </c>
      <c r="D46" s="148">
        <v>33333</v>
      </c>
      <c r="E46" s="19"/>
      <c r="F46" s="16"/>
      <c r="G46" s="16"/>
      <c r="H46" s="16"/>
      <c r="I46" s="16">
        <v>6</v>
      </c>
      <c r="J46" s="16">
        <v>4</v>
      </c>
      <c r="K46" s="16">
        <v>8</v>
      </c>
      <c r="L46" s="16"/>
      <c r="M46" s="16">
        <v>8</v>
      </c>
      <c r="N46" s="16"/>
      <c r="O46" s="16">
        <v>5</v>
      </c>
      <c r="P46" s="16"/>
      <c r="Q46" s="16">
        <v>6</v>
      </c>
      <c r="R46" s="16"/>
      <c r="S46" s="16">
        <v>6</v>
      </c>
      <c r="T46" s="16">
        <v>4</v>
      </c>
      <c r="U46" s="27">
        <f t="shared" si="0"/>
        <v>129</v>
      </c>
      <c r="V46" s="22">
        <f t="shared" si="1"/>
        <v>6.45</v>
      </c>
      <c r="W46" s="16">
        <v>5</v>
      </c>
      <c r="X46" s="16">
        <v>3</v>
      </c>
      <c r="Y46" s="16">
        <v>5</v>
      </c>
      <c r="Z46" s="16">
        <v>4</v>
      </c>
      <c r="AA46" s="16">
        <v>5</v>
      </c>
      <c r="AB46" s="16">
        <v>3</v>
      </c>
      <c r="AC46" s="16">
        <v>5</v>
      </c>
      <c r="AD46" s="16">
        <v>4</v>
      </c>
      <c r="AE46" s="16">
        <v>6</v>
      </c>
      <c r="AF46" s="16"/>
      <c r="AG46" s="16">
        <v>5</v>
      </c>
      <c r="AH46" s="16">
        <v>3</v>
      </c>
      <c r="AI46" s="16">
        <v>6</v>
      </c>
      <c r="AJ46" s="16"/>
      <c r="AK46" s="27">
        <f t="shared" si="2"/>
        <v>168</v>
      </c>
      <c r="AL46" s="22">
        <f t="shared" si="3"/>
        <v>5.25</v>
      </c>
      <c r="AM46" s="22">
        <f t="shared" si="4"/>
        <v>5.711538461538462</v>
      </c>
      <c r="AN46" s="16">
        <v>5</v>
      </c>
      <c r="AO46" s="16"/>
      <c r="AP46" s="16">
        <v>5</v>
      </c>
      <c r="AQ46" s="16">
        <v>3</v>
      </c>
      <c r="AR46" s="16">
        <v>5</v>
      </c>
      <c r="AS46" s="16">
        <v>4</v>
      </c>
      <c r="AT46" s="16">
        <v>3</v>
      </c>
      <c r="AU46" s="16" t="s">
        <v>176</v>
      </c>
      <c r="AV46" s="16">
        <v>5</v>
      </c>
      <c r="AW46" s="16">
        <v>3</v>
      </c>
      <c r="AX46" s="16">
        <v>5</v>
      </c>
      <c r="AY46" s="16">
        <v>4</v>
      </c>
      <c r="AZ46" s="16">
        <v>6</v>
      </c>
      <c r="BA46" s="16"/>
      <c r="BB46" s="16">
        <v>7</v>
      </c>
      <c r="BC46" s="16"/>
      <c r="BD46" s="16">
        <v>5</v>
      </c>
      <c r="BE46" s="16"/>
      <c r="BF46" s="26">
        <f t="shared" si="5"/>
        <v>153</v>
      </c>
      <c r="BG46" s="62">
        <f t="shared" si="6"/>
        <v>5.1</v>
      </c>
      <c r="BH46" s="90">
        <v>6</v>
      </c>
      <c r="BI46" s="90">
        <v>3</v>
      </c>
      <c r="BJ46" s="90">
        <v>5</v>
      </c>
      <c r="BK46" s="90"/>
      <c r="BL46" s="90">
        <v>5</v>
      </c>
      <c r="BM46" s="90"/>
      <c r="BN46" s="90">
        <v>5</v>
      </c>
      <c r="BO46" s="90"/>
      <c r="BP46" s="90">
        <v>6</v>
      </c>
      <c r="BQ46" s="90"/>
      <c r="BR46" s="90">
        <v>6</v>
      </c>
      <c r="BS46" s="90"/>
      <c r="BT46" s="89">
        <f t="shared" si="7"/>
        <v>108</v>
      </c>
      <c r="BU46" s="59">
        <f t="shared" si="8"/>
        <v>5.4</v>
      </c>
      <c r="BV46" s="59">
        <f t="shared" si="9"/>
        <v>5.22</v>
      </c>
      <c r="BW46" s="16">
        <v>5</v>
      </c>
      <c r="BX46" s="16">
        <v>4</v>
      </c>
      <c r="BY46" s="16">
        <v>5</v>
      </c>
      <c r="BZ46" s="16"/>
      <c r="CA46" s="16">
        <v>6</v>
      </c>
      <c r="CB46" s="16"/>
      <c r="CC46" s="16">
        <v>7</v>
      </c>
      <c r="CD46" s="16"/>
      <c r="CE46" s="16">
        <v>6</v>
      </c>
      <c r="CF46" s="16"/>
      <c r="CG46" s="16">
        <v>5</v>
      </c>
      <c r="CH46" s="16"/>
      <c r="CI46" s="16">
        <v>9</v>
      </c>
      <c r="CJ46" s="16"/>
      <c r="CK46" s="16">
        <v>5</v>
      </c>
      <c r="CL46" s="16"/>
      <c r="CM46" s="27">
        <f t="shared" si="10"/>
        <v>155</v>
      </c>
      <c r="CN46" s="22">
        <f t="shared" si="11"/>
        <v>5.7407407407407405</v>
      </c>
      <c r="CO46" s="155" t="str">
        <f t="shared" si="12"/>
        <v>Trung bình</v>
      </c>
      <c r="CP46" s="16">
        <v>6</v>
      </c>
      <c r="CQ46" s="16"/>
      <c r="CR46" s="16">
        <v>6</v>
      </c>
      <c r="CS46" s="16"/>
      <c r="CT46" s="16">
        <v>8</v>
      </c>
      <c r="CU46" s="16"/>
      <c r="CV46" s="16">
        <v>8</v>
      </c>
      <c r="CW46" s="16"/>
      <c r="CX46" s="16">
        <v>6</v>
      </c>
      <c r="CY46" s="16"/>
      <c r="CZ46" s="16">
        <v>5</v>
      </c>
      <c r="DA46" s="16"/>
      <c r="DB46" s="16">
        <v>4</v>
      </c>
      <c r="DC46" s="16">
        <v>4</v>
      </c>
      <c r="DD46" s="27">
        <f t="shared" si="13"/>
        <v>133</v>
      </c>
      <c r="DE46" s="22">
        <f t="shared" si="14"/>
        <v>6.045454545454546</v>
      </c>
      <c r="DF46" s="22">
        <f t="shared" si="16"/>
        <v>5.877551020408164</v>
      </c>
      <c r="DG46" s="181" t="str">
        <f t="shared" si="17"/>
        <v>Trung b×nh</v>
      </c>
      <c r="DH46" s="184">
        <f t="shared" si="24"/>
        <v>3</v>
      </c>
      <c r="DI46" s="179" t="str">
        <f t="shared" si="18"/>
        <v>Lªn líp</v>
      </c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27">
        <f t="shared" si="19"/>
        <v>0</v>
      </c>
      <c r="EA46" s="22">
        <f t="shared" si="20"/>
        <v>0</v>
      </c>
      <c r="EB46" s="155" t="str">
        <f t="shared" si="15"/>
        <v>Kém</v>
      </c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27">
        <f t="shared" si="21"/>
        <v>0</v>
      </c>
      <c r="ER46" s="22">
        <f t="shared" si="22"/>
        <v>0</v>
      </c>
      <c r="ES46" s="22">
        <f t="shared" si="23"/>
        <v>0</v>
      </c>
    </row>
    <row r="47" spans="1:149" ht="17.25" customHeight="1">
      <c r="A47" s="36">
        <v>40</v>
      </c>
      <c r="B47" s="37" t="s">
        <v>77</v>
      </c>
      <c r="C47" s="38" t="s">
        <v>83</v>
      </c>
      <c r="D47" s="146" t="s">
        <v>197</v>
      </c>
      <c r="E47" s="19"/>
      <c r="F47" s="16"/>
      <c r="G47" s="16"/>
      <c r="H47" s="16"/>
      <c r="I47" s="16">
        <v>5</v>
      </c>
      <c r="J47" s="16"/>
      <c r="K47" s="16">
        <v>6</v>
      </c>
      <c r="L47" s="16"/>
      <c r="M47" s="16">
        <v>9</v>
      </c>
      <c r="N47" s="16"/>
      <c r="O47" s="16">
        <v>7</v>
      </c>
      <c r="P47" s="16"/>
      <c r="Q47" s="16">
        <v>6</v>
      </c>
      <c r="R47" s="16"/>
      <c r="S47" s="16">
        <v>5</v>
      </c>
      <c r="T47" s="16"/>
      <c r="U47" s="27">
        <f t="shared" si="0"/>
        <v>124</v>
      </c>
      <c r="V47" s="22">
        <f t="shared" si="1"/>
        <v>6.2</v>
      </c>
      <c r="W47" s="16">
        <v>5</v>
      </c>
      <c r="X47" s="16">
        <v>3</v>
      </c>
      <c r="Y47" s="16">
        <v>5</v>
      </c>
      <c r="Z47" s="16"/>
      <c r="AA47" s="16">
        <v>6</v>
      </c>
      <c r="AB47" s="16">
        <v>3</v>
      </c>
      <c r="AC47" s="16">
        <v>5</v>
      </c>
      <c r="AD47" s="16"/>
      <c r="AE47" s="16">
        <v>5</v>
      </c>
      <c r="AF47" s="16"/>
      <c r="AG47" s="16">
        <v>5</v>
      </c>
      <c r="AH47" s="16">
        <v>3</v>
      </c>
      <c r="AI47" s="16">
        <v>5</v>
      </c>
      <c r="AJ47" s="16">
        <v>3</v>
      </c>
      <c r="AK47" s="27">
        <f t="shared" si="2"/>
        <v>166</v>
      </c>
      <c r="AL47" s="22">
        <f t="shared" si="3"/>
        <v>5.1875</v>
      </c>
      <c r="AM47" s="22">
        <f t="shared" si="4"/>
        <v>5.576923076923077</v>
      </c>
      <c r="AN47" s="16">
        <v>5</v>
      </c>
      <c r="AO47" s="16"/>
      <c r="AP47" s="16">
        <v>5</v>
      </c>
      <c r="AQ47" s="16">
        <v>4</v>
      </c>
      <c r="AR47" s="16">
        <v>7</v>
      </c>
      <c r="AS47" s="16" t="s">
        <v>150</v>
      </c>
      <c r="AT47" s="16">
        <v>5</v>
      </c>
      <c r="AU47" s="16" t="s">
        <v>150</v>
      </c>
      <c r="AV47" s="16">
        <v>7</v>
      </c>
      <c r="AW47" s="16" t="s">
        <v>150</v>
      </c>
      <c r="AX47" s="16">
        <v>5</v>
      </c>
      <c r="AY47" s="16"/>
      <c r="AZ47" s="16">
        <v>6</v>
      </c>
      <c r="BA47" s="16"/>
      <c r="BB47" s="16">
        <v>6</v>
      </c>
      <c r="BC47" s="16"/>
      <c r="BD47" s="16">
        <v>5</v>
      </c>
      <c r="BE47" s="16">
        <v>4</v>
      </c>
      <c r="BF47" s="26">
        <f t="shared" si="5"/>
        <v>172</v>
      </c>
      <c r="BG47" s="62">
        <f t="shared" si="6"/>
        <v>5.733333333333333</v>
      </c>
      <c r="BH47" s="90">
        <v>6</v>
      </c>
      <c r="BI47" s="90">
        <v>3</v>
      </c>
      <c r="BJ47" s="90">
        <v>6</v>
      </c>
      <c r="BK47" s="90"/>
      <c r="BL47" s="90">
        <v>2</v>
      </c>
      <c r="BM47" s="90">
        <v>2</v>
      </c>
      <c r="BN47" s="90">
        <v>5</v>
      </c>
      <c r="BO47" s="90">
        <v>3</v>
      </c>
      <c r="BP47" s="90">
        <v>5</v>
      </c>
      <c r="BQ47" s="90"/>
      <c r="BR47" s="90">
        <v>6</v>
      </c>
      <c r="BS47" s="90"/>
      <c r="BT47" s="89">
        <f t="shared" si="7"/>
        <v>97</v>
      </c>
      <c r="BU47" s="59">
        <f t="shared" si="8"/>
        <v>4.85</v>
      </c>
      <c r="BV47" s="59">
        <f t="shared" si="9"/>
        <v>5.38</v>
      </c>
      <c r="BW47" s="16">
        <v>6</v>
      </c>
      <c r="BX47" s="16">
        <v>4</v>
      </c>
      <c r="BY47" s="16">
        <v>6</v>
      </c>
      <c r="BZ47" s="16"/>
      <c r="CA47" s="16">
        <v>6</v>
      </c>
      <c r="CB47" s="16"/>
      <c r="CC47" s="16">
        <v>5</v>
      </c>
      <c r="CD47" s="16">
        <v>4</v>
      </c>
      <c r="CE47" s="16">
        <v>6</v>
      </c>
      <c r="CF47" s="16"/>
      <c r="CG47" s="16">
        <v>5</v>
      </c>
      <c r="CH47" s="16">
        <v>4</v>
      </c>
      <c r="CI47" s="16">
        <v>9</v>
      </c>
      <c r="CJ47" s="16"/>
      <c r="CK47" s="16">
        <v>6</v>
      </c>
      <c r="CL47" s="16"/>
      <c r="CM47" s="27">
        <f t="shared" si="10"/>
        <v>161</v>
      </c>
      <c r="CN47" s="22">
        <f t="shared" si="11"/>
        <v>5.962962962962963</v>
      </c>
      <c r="CO47" s="155" t="str">
        <f t="shared" si="12"/>
        <v>Trung bình</v>
      </c>
      <c r="CP47" s="16">
        <v>6</v>
      </c>
      <c r="CQ47" s="16">
        <v>4</v>
      </c>
      <c r="CR47" s="16">
        <v>5</v>
      </c>
      <c r="CS47" s="16">
        <v>4</v>
      </c>
      <c r="CT47" s="16">
        <v>8</v>
      </c>
      <c r="CU47" s="16"/>
      <c r="CV47" s="16">
        <v>8</v>
      </c>
      <c r="CW47" s="16"/>
      <c r="CX47" s="16">
        <v>5</v>
      </c>
      <c r="CY47" s="16"/>
      <c r="CZ47" s="16">
        <v>6</v>
      </c>
      <c r="DA47" s="16"/>
      <c r="DB47" s="16">
        <v>3</v>
      </c>
      <c r="DC47" s="16">
        <v>3</v>
      </c>
      <c r="DD47" s="27">
        <f t="shared" si="13"/>
        <v>125</v>
      </c>
      <c r="DE47" s="22">
        <f t="shared" si="14"/>
        <v>5.681818181818182</v>
      </c>
      <c r="DF47" s="22">
        <f t="shared" si="16"/>
        <v>5.836734693877551</v>
      </c>
      <c r="DG47" s="182" t="str">
        <f t="shared" si="17"/>
        <v>Trung b×nh</v>
      </c>
      <c r="DH47" s="184">
        <f t="shared" si="24"/>
        <v>3</v>
      </c>
      <c r="DI47" s="179" t="str">
        <f t="shared" si="18"/>
        <v>Lªn líp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27">
        <f t="shared" si="19"/>
        <v>0</v>
      </c>
      <c r="EA47" s="22">
        <f t="shared" si="20"/>
        <v>0</v>
      </c>
      <c r="EB47" s="155" t="str">
        <f t="shared" si="15"/>
        <v>Kém</v>
      </c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27">
        <f t="shared" si="21"/>
        <v>0</v>
      </c>
      <c r="ER47" s="22">
        <f t="shared" si="22"/>
        <v>0</v>
      </c>
      <c r="ES47" s="22">
        <f>(EQ47+DZ47)/$AM$7</f>
        <v>0</v>
      </c>
    </row>
    <row r="48" spans="1:149" s="73" customFormat="1" ht="17.25" customHeight="1">
      <c r="A48" s="36">
        <v>41</v>
      </c>
      <c r="B48" s="74" t="s">
        <v>108</v>
      </c>
      <c r="C48" s="76" t="s">
        <v>61</v>
      </c>
      <c r="D48" s="193" t="s">
        <v>191</v>
      </c>
      <c r="E48" s="17"/>
      <c r="F48" s="17"/>
      <c r="G48" s="17"/>
      <c r="H48" s="17"/>
      <c r="I48" s="17">
        <v>5</v>
      </c>
      <c r="J48" s="17">
        <v>4</v>
      </c>
      <c r="K48" s="17">
        <v>6</v>
      </c>
      <c r="L48" s="17"/>
      <c r="M48" s="17">
        <v>9</v>
      </c>
      <c r="N48" s="17"/>
      <c r="O48" s="17">
        <v>7</v>
      </c>
      <c r="P48" s="17"/>
      <c r="Q48" s="17">
        <v>7</v>
      </c>
      <c r="R48" s="17"/>
      <c r="S48" s="17">
        <v>5</v>
      </c>
      <c r="T48" s="17"/>
      <c r="U48" s="28">
        <f t="shared" si="0"/>
        <v>127</v>
      </c>
      <c r="V48" s="69">
        <f t="shared" si="1"/>
        <v>6.35</v>
      </c>
      <c r="W48" s="17">
        <v>5</v>
      </c>
      <c r="X48" s="17"/>
      <c r="Y48" s="17">
        <v>5</v>
      </c>
      <c r="Z48" s="17"/>
      <c r="AA48" s="17">
        <v>5</v>
      </c>
      <c r="AB48" s="17"/>
      <c r="AC48" s="17">
        <v>3</v>
      </c>
      <c r="AD48" s="17">
        <v>3</v>
      </c>
      <c r="AE48" s="17">
        <v>4</v>
      </c>
      <c r="AF48" s="17">
        <v>3</v>
      </c>
      <c r="AG48" s="17">
        <v>5</v>
      </c>
      <c r="AH48" s="17"/>
      <c r="AI48" s="17">
        <v>6</v>
      </c>
      <c r="AJ48" s="17">
        <v>4</v>
      </c>
      <c r="AK48" s="28">
        <f t="shared" si="2"/>
        <v>152</v>
      </c>
      <c r="AL48" s="69">
        <f t="shared" si="3"/>
        <v>4.75</v>
      </c>
      <c r="AM48" s="69">
        <f t="shared" si="4"/>
        <v>5.365384615384615</v>
      </c>
      <c r="AN48" s="17">
        <v>6</v>
      </c>
      <c r="AO48" s="17"/>
      <c r="AP48" s="17">
        <v>6</v>
      </c>
      <c r="AQ48" s="17"/>
      <c r="AR48" s="17">
        <v>5</v>
      </c>
      <c r="AS48" s="17">
        <v>4</v>
      </c>
      <c r="AT48" s="17">
        <v>5</v>
      </c>
      <c r="AU48" s="17"/>
      <c r="AV48" s="17">
        <v>6</v>
      </c>
      <c r="AW48" s="17">
        <v>4</v>
      </c>
      <c r="AX48" s="17">
        <v>8</v>
      </c>
      <c r="AY48" s="17"/>
      <c r="AZ48" s="17">
        <v>5</v>
      </c>
      <c r="BA48" s="17">
        <v>4</v>
      </c>
      <c r="BB48" s="17">
        <v>7</v>
      </c>
      <c r="BC48" s="17"/>
      <c r="BD48" s="17">
        <v>5</v>
      </c>
      <c r="BE48" s="17">
        <v>4</v>
      </c>
      <c r="BF48" s="26">
        <f t="shared" si="5"/>
        <v>178</v>
      </c>
      <c r="BG48" s="62">
        <f t="shared" si="6"/>
        <v>5.933333333333334</v>
      </c>
      <c r="BH48" s="91">
        <v>5</v>
      </c>
      <c r="BI48" s="91"/>
      <c r="BJ48" s="91">
        <v>6</v>
      </c>
      <c r="BK48" s="91"/>
      <c r="BL48" s="91">
        <v>5</v>
      </c>
      <c r="BM48" s="91"/>
      <c r="BN48" s="91">
        <v>4</v>
      </c>
      <c r="BO48" s="91"/>
      <c r="BP48" s="91">
        <v>5</v>
      </c>
      <c r="BQ48" s="91">
        <v>4</v>
      </c>
      <c r="BR48" s="91">
        <v>8</v>
      </c>
      <c r="BS48" s="91"/>
      <c r="BT48" s="89">
        <f t="shared" si="7"/>
        <v>103</v>
      </c>
      <c r="BU48" s="59">
        <f t="shared" si="8"/>
        <v>5.15</v>
      </c>
      <c r="BV48" s="59">
        <f t="shared" si="9"/>
        <v>5.62</v>
      </c>
      <c r="BW48" s="17">
        <v>5</v>
      </c>
      <c r="BX48" s="17"/>
      <c r="BY48" s="17">
        <v>6</v>
      </c>
      <c r="BZ48" s="17"/>
      <c r="CA48" s="17">
        <v>5</v>
      </c>
      <c r="CB48" s="17"/>
      <c r="CC48" s="17">
        <v>5</v>
      </c>
      <c r="CD48" s="17"/>
      <c r="CE48" s="17">
        <v>6</v>
      </c>
      <c r="CF48" s="17"/>
      <c r="CG48" s="17">
        <v>1</v>
      </c>
      <c r="CH48" s="17"/>
      <c r="CI48" s="17">
        <v>9</v>
      </c>
      <c r="CJ48" s="17"/>
      <c r="CK48" s="17">
        <v>2</v>
      </c>
      <c r="CL48" s="17">
        <v>0</v>
      </c>
      <c r="CM48" s="28">
        <f t="shared" si="10"/>
        <v>121</v>
      </c>
      <c r="CN48" s="69">
        <f t="shared" si="11"/>
        <v>4.481481481481482</v>
      </c>
      <c r="CO48" s="155" t="str">
        <f t="shared" si="12"/>
        <v>Yếu</v>
      </c>
      <c r="CP48" s="17"/>
      <c r="CQ48" s="17"/>
      <c r="CR48" s="17"/>
      <c r="CS48" s="17"/>
      <c r="CT48" s="17"/>
      <c r="CU48" s="17"/>
      <c r="CV48" s="17">
        <v>8</v>
      </c>
      <c r="CW48" s="17"/>
      <c r="CX48" s="17"/>
      <c r="CY48" s="17"/>
      <c r="CZ48" s="17"/>
      <c r="DA48" s="17"/>
      <c r="DB48" s="17">
        <v>0</v>
      </c>
      <c r="DC48" s="17"/>
      <c r="DD48" s="27">
        <f t="shared" si="13"/>
        <v>16</v>
      </c>
      <c r="DE48" s="22">
        <f t="shared" si="14"/>
        <v>0.7272727272727273</v>
      </c>
      <c r="DF48" s="22">
        <f t="shared" si="16"/>
        <v>2.795918367346939</v>
      </c>
      <c r="DG48" s="182" t="str">
        <f t="shared" si="17"/>
        <v>KÐm</v>
      </c>
      <c r="DH48" s="184">
        <f>SUM((IF(BW48&gt;=5,0,$BW$7)),(IF(BY48&gt;=5,0,BY$7)),(IF(CA48&gt;=5,0,$CA$7)),(IF(CC48&gt;=5,0,$CC$7)),,(IF(CE48&gt;=5,0,$CE$7)),(IF(CG48&gt;=5,0,$CG$7)),(IF(CI48&gt;=5,0,$CI$7)),,(IF(CK48&gt;=5,0,$CK$7)),(IF(CP48&gt;=5,0,$CP$7)),(IF(CR48&gt;=5,0,$CR$7)),(IF(CT48&gt;=5,0,$CT$7)),(IF(CV48&gt;=5,0,$CV$7)),(IF(CX48&gt;=5,0,$CX$7)),(IF(CZ48&gt;=5,0,$CZ$7)),(IF(DB48&gt;=5,0,$DB$7)))</f>
        <v>28</v>
      </c>
      <c r="DI48" s="185" t="str">
        <f t="shared" si="18"/>
        <v>Th«i häc</v>
      </c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28">
        <f t="shared" si="19"/>
        <v>0</v>
      </c>
      <c r="EA48" s="69">
        <f t="shared" si="20"/>
        <v>0</v>
      </c>
      <c r="EB48" s="155" t="str">
        <f t="shared" si="15"/>
        <v>Kém</v>
      </c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27">
        <f t="shared" si="21"/>
        <v>0</v>
      </c>
      <c r="ER48" s="22">
        <f t="shared" si="22"/>
        <v>0</v>
      </c>
      <c r="ES48" s="69">
        <f>(EQ48+DZ48)/$AM$7</f>
        <v>0</v>
      </c>
    </row>
    <row r="49" ht="16.5" customHeight="1">
      <c r="B49" s="4"/>
    </row>
    <row r="50" spans="2:149" ht="16.5" customHeight="1">
      <c r="B50" s="4"/>
      <c r="AM50" s="53" t="s">
        <v>135</v>
      </c>
      <c r="BH50" s="53"/>
      <c r="BI50" s="53"/>
      <c r="BJ50" s="53"/>
      <c r="BK50" s="53"/>
      <c r="BL50" s="162"/>
      <c r="BM50" s="162"/>
      <c r="BN50" s="162"/>
      <c r="BO50" s="162"/>
      <c r="BP50" s="162"/>
      <c r="BQ50" s="162"/>
      <c r="BR50" s="162"/>
      <c r="BS50" s="163"/>
      <c r="BT50" s="164"/>
      <c r="BU50" s="165"/>
      <c r="BV50" s="165"/>
      <c r="CN50" s="156" t="s">
        <v>161</v>
      </c>
      <c r="CO50" s="157">
        <f>COUNTIF($CO$6:$CO$48,"Giỏi")</f>
        <v>3</v>
      </c>
      <c r="CP50" s="133" t="s">
        <v>201</v>
      </c>
      <c r="CQ50" s="157">
        <f>COUNTIF($CO$5:$CO$48,"Trung bình")</f>
        <v>7</v>
      </c>
      <c r="CR50" s="133"/>
      <c r="DD50" s="186" t="s">
        <v>161</v>
      </c>
      <c r="DE50" s="187">
        <f>COUNTIF($DG$8:$DG$48,"Giái")</f>
        <v>3</v>
      </c>
      <c r="DF50" s="239" t="s">
        <v>233</v>
      </c>
      <c r="DG50" s="239"/>
      <c r="EA50" s="156" t="s">
        <v>161</v>
      </c>
      <c r="EB50" s="157">
        <f>COUNTIF($CO$6:$CO$48,"Giỏi")</f>
        <v>3</v>
      </c>
      <c r="EC50" s="133"/>
      <c r="ED50" s="157"/>
      <c r="EE50" s="133"/>
      <c r="ES50" s="53" t="s">
        <v>135</v>
      </c>
    </row>
    <row r="51" spans="2:149" ht="16.5" customHeight="1">
      <c r="B51" s="4"/>
      <c r="AM51" s="53"/>
      <c r="BH51" s="53"/>
      <c r="BI51" s="53"/>
      <c r="BJ51" s="53"/>
      <c r="BK51" s="53"/>
      <c r="BL51" s="162"/>
      <c r="BM51" s="162"/>
      <c r="BN51" s="162"/>
      <c r="BO51" s="162"/>
      <c r="BP51" s="162"/>
      <c r="BQ51" s="162"/>
      <c r="BR51" s="162"/>
      <c r="BS51" s="163"/>
      <c r="BT51" s="164"/>
      <c r="BU51" s="224"/>
      <c r="BV51" s="225"/>
      <c r="CN51" s="156" t="s">
        <v>162</v>
      </c>
      <c r="CO51" s="157">
        <f>COUNTIF($CO$5:$CO$48,"Khá")</f>
        <v>12</v>
      </c>
      <c r="CP51" s="158" t="s">
        <v>126</v>
      </c>
      <c r="CQ51" s="157">
        <f>COUNTIF($CO$5:$CO$48,"Yếu")</f>
        <v>1</v>
      </c>
      <c r="CR51" s="133"/>
      <c r="DD51" s="188" t="s">
        <v>162</v>
      </c>
      <c r="DE51" s="189">
        <f>COUNTIF($DG$8:$DG$48,"Kh¸")</f>
        <v>14</v>
      </c>
      <c r="DF51" s="240">
        <f>COUNTIF($DI$8:$DI$48,"Lªn líp")</f>
        <v>40</v>
      </c>
      <c r="DG51" s="240"/>
      <c r="EA51" s="156" t="s">
        <v>162</v>
      </c>
      <c r="EB51" s="157">
        <f>COUNTIF($CO$5:$CO$48,"Khá")</f>
        <v>12</v>
      </c>
      <c r="EC51" s="158"/>
      <c r="ED51" s="157"/>
      <c r="EE51" s="133"/>
      <c r="ES51" s="53"/>
    </row>
    <row r="52" spans="2:149" ht="16.5" customHeight="1">
      <c r="B52" s="4"/>
      <c r="AM52" s="53"/>
      <c r="BH52" s="53"/>
      <c r="BI52" s="53"/>
      <c r="BJ52" s="53"/>
      <c r="BK52" s="53"/>
      <c r="BL52" s="162"/>
      <c r="BM52" s="162"/>
      <c r="BN52" s="162"/>
      <c r="BO52" s="162"/>
      <c r="BP52" s="162"/>
      <c r="BQ52" s="162"/>
      <c r="BR52" s="162"/>
      <c r="BS52" s="163"/>
      <c r="BT52" s="164"/>
      <c r="BU52" s="226"/>
      <c r="BV52" s="227"/>
      <c r="CN52" s="156" t="s">
        <v>163</v>
      </c>
      <c r="CO52" s="157">
        <f>COUNTIF($CO$5:$CO$48,"TB Khá")</f>
        <v>18</v>
      </c>
      <c r="CP52" s="159" t="s">
        <v>127</v>
      </c>
      <c r="CQ52" s="157">
        <f>COUNTIF($CO$6:$CO$48,"Kém")</f>
        <v>0</v>
      </c>
      <c r="CR52" s="160"/>
      <c r="DD52" s="188" t="s">
        <v>234</v>
      </c>
      <c r="DE52" s="189">
        <f>COUNTIF($DG$8:$DG$48,"TB Kh¸")</f>
        <v>20</v>
      </c>
      <c r="DF52" s="201" t="s">
        <v>235</v>
      </c>
      <c r="DG52" s="201"/>
      <c r="EA52" s="156" t="s">
        <v>163</v>
      </c>
      <c r="EB52" s="157">
        <f>COUNTIF($CO$5:$CO$48,"TB Khá")</f>
        <v>18</v>
      </c>
      <c r="EC52" s="159"/>
      <c r="ED52" s="157"/>
      <c r="EE52" s="160"/>
      <c r="ES52" s="53"/>
    </row>
    <row r="53" spans="2:149" ht="16.5" customHeight="1">
      <c r="B53" s="4"/>
      <c r="AM53" s="53"/>
      <c r="BH53" s="53"/>
      <c r="BI53" s="53"/>
      <c r="BJ53" s="53"/>
      <c r="BK53" s="53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CN53" s="161"/>
      <c r="CO53" s="161"/>
      <c r="CP53" s="161"/>
      <c r="CQ53" s="161">
        <f>CQ50+CQ51+CQ52+CO50+CO51+CO52</f>
        <v>41</v>
      </c>
      <c r="CR53" s="161"/>
      <c r="DD53" s="188" t="s">
        <v>236</v>
      </c>
      <c r="DE53" s="189">
        <f>COUNTIF($DG$8:$DG$48,"Trung b×nh")</f>
        <v>3</v>
      </c>
      <c r="DF53" s="241">
        <f>COUNTIF($DI$8:$DI$48,"Ngõng häc")</f>
        <v>0</v>
      </c>
      <c r="DG53" s="241"/>
      <c r="EA53" s="161"/>
      <c r="EB53" s="161"/>
      <c r="EC53" s="161"/>
      <c r="ED53" s="161"/>
      <c r="EE53" s="161"/>
      <c r="ES53" s="53"/>
    </row>
    <row r="54" spans="2:149" ht="16.5" customHeight="1">
      <c r="B54" s="4"/>
      <c r="AM54" s="53"/>
      <c r="BH54" s="53"/>
      <c r="BI54" s="53"/>
      <c r="BJ54" s="53"/>
      <c r="BK54" s="53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DD54" s="188" t="s">
        <v>237</v>
      </c>
      <c r="DE54" s="189">
        <f>COUNTIF($DG$8:$DG$48,"YÕu")</f>
        <v>0</v>
      </c>
      <c r="DF54" s="201" t="s">
        <v>238</v>
      </c>
      <c r="DG54" s="201"/>
      <c r="ES54" s="53"/>
    </row>
    <row r="55" spans="2:149" ht="16.5" customHeight="1">
      <c r="B55" s="4"/>
      <c r="AM55" s="53"/>
      <c r="BH55" s="53"/>
      <c r="BI55" s="53"/>
      <c r="BJ55" s="53"/>
      <c r="BK55" s="53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DD55" s="190" t="s">
        <v>239</v>
      </c>
      <c r="DE55" s="191">
        <f>COUNTIF($DG$8:$DG$48,"KÐm")</f>
        <v>1</v>
      </c>
      <c r="DF55" s="235">
        <f>COUNTIF($DI$8:$DI$48,"Th«i häc")</f>
        <v>1</v>
      </c>
      <c r="DG55" s="235"/>
      <c r="ES55" s="53"/>
    </row>
    <row r="56" spans="2:149" ht="16.5" customHeight="1">
      <c r="B56" s="4"/>
      <c r="AM56" s="53" t="s">
        <v>132</v>
      </c>
      <c r="BH56" s="53"/>
      <c r="BI56" s="53"/>
      <c r="BJ56" s="53"/>
      <c r="BK56" s="53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DD56" s="192" t="s">
        <v>240</v>
      </c>
      <c r="DE56" s="236">
        <f>SUM(DF50:DF55)</f>
        <v>41</v>
      </c>
      <c r="DF56" s="237"/>
      <c r="DG56" s="238"/>
      <c r="ES56" s="53" t="s">
        <v>132</v>
      </c>
    </row>
    <row r="57" spans="1:149" ht="17.25" customHeight="1">
      <c r="A57" s="36">
        <v>36</v>
      </c>
      <c r="B57" s="37" t="s">
        <v>19</v>
      </c>
      <c r="C57" s="38" t="s">
        <v>20</v>
      </c>
      <c r="D57" s="39" t="s">
        <v>1</v>
      </c>
      <c r="E57" s="19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7"/>
      <c r="V57" s="27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41" t="s">
        <v>133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64"/>
      <c r="BG57" s="64"/>
      <c r="BH57" s="60"/>
      <c r="BI57" s="60"/>
      <c r="BJ57" s="60"/>
      <c r="BK57" s="60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27"/>
      <c r="CN57" s="27"/>
      <c r="CO57" s="27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41" t="s">
        <v>133</v>
      </c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27"/>
      <c r="EA57" s="27"/>
      <c r="EB57" s="27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41" t="s">
        <v>133</v>
      </c>
    </row>
    <row r="58" spans="2:149" ht="16.5" customHeight="1">
      <c r="B58" s="4"/>
      <c r="AM58" s="53" t="s">
        <v>134</v>
      </c>
      <c r="BH58" s="53"/>
      <c r="BI58" s="53"/>
      <c r="BJ58" s="53"/>
      <c r="BK58" s="53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DF58" s="53" t="s">
        <v>134</v>
      </c>
      <c r="ES58" s="53" t="s">
        <v>134</v>
      </c>
    </row>
    <row r="59" spans="1:149" ht="17.25" customHeight="1">
      <c r="A59" s="45">
        <v>1</v>
      </c>
      <c r="B59" s="33" t="s">
        <v>77</v>
      </c>
      <c r="C59" s="34" t="s">
        <v>45</v>
      </c>
      <c r="D59" s="35"/>
      <c r="E59" s="4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9"/>
      <c r="V59" s="29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53" t="s">
        <v>126</v>
      </c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64"/>
      <c r="BG59" s="64"/>
      <c r="BH59" s="53"/>
      <c r="BI59" s="53"/>
      <c r="BJ59" s="53"/>
      <c r="BK59" s="53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29"/>
      <c r="CN59" s="29"/>
      <c r="CO59" s="29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53" t="s">
        <v>126</v>
      </c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29"/>
      <c r="EA59" s="29"/>
      <c r="EB59" s="29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53" t="s">
        <v>126</v>
      </c>
    </row>
    <row r="60" spans="1:149" ht="17.25" customHeight="1">
      <c r="A60" s="36">
        <v>10</v>
      </c>
      <c r="B60" s="37" t="s">
        <v>85</v>
      </c>
      <c r="C60" s="38" t="s">
        <v>0</v>
      </c>
      <c r="D60" s="39"/>
      <c r="E60" s="19"/>
      <c r="F60" s="16"/>
      <c r="G60" s="16"/>
      <c r="H60" s="16"/>
      <c r="I60" s="16"/>
      <c r="J60" s="16"/>
      <c r="K60" s="16"/>
      <c r="L60" s="16"/>
      <c r="M60" s="16">
        <v>3</v>
      </c>
      <c r="N60" s="16"/>
      <c r="O60" s="16"/>
      <c r="P60" s="16"/>
      <c r="Q60" s="16"/>
      <c r="R60" s="16"/>
      <c r="S60" s="16"/>
      <c r="T60" s="16"/>
      <c r="U60" s="27">
        <f>S60*$S$7+Q60*$Q$7+O60*$O$7+M60*$M$7+K60*$K$7+I60*$I$7</f>
        <v>9</v>
      </c>
      <c r="V60" s="22">
        <f>U60/$U$7</f>
        <v>0.45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53" t="s">
        <v>127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64"/>
      <c r="BG60" s="64"/>
      <c r="BH60" s="53"/>
      <c r="BI60" s="53"/>
      <c r="BJ60" s="53"/>
      <c r="BK60" s="53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27">
        <f>CK60*$S$7+CI60*$Q$7+CC60*$O$7+CA60*$M$7+BY60*$K$7+BW60*$I$7</f>
        <v>0</v>
      </c>
      <c r="CN60" s="22">
        <f>CM60/$U$7</f>
        <v>0</v>
      </c>
      <c r="CO60" s="22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53" t="s">
        <v>127</v>
      </c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27">
        <f>DX60*$S$7+DV60*$Q$7+DP60*$O$7+DN60*$M$7+DL60*$K$7+DJ60*$I$7</f>
        <v>0</v>
      </c>
      <c r="EA60" s="22">
        <f>DZ60/$U$7</f>
        <v>0</v>
      </c>
      <c r="EB60" s="22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53" t="s">
        <v>127</v>
      </c>
    </row>
    <row r="61" spans="2:149" ht="16.5" customHeight="1">
      <c r="B61" s="4"/>
      <c r="AM61" s="53"/>
      <c r="BH61" s="53"/>
      <c r="BI61" s="53"/>
      <c r="BJ61" s="53"/>
      <c r="BK61" s="53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DF61" s="53"/>
      <c r="ES61" s="53"/>
    </row>
    <row r="62" spans="1:149" ht="17.25" customHeight="1">
      <c r="A62" s="36">
        <v>1</v>
      </c>
      <c r="B62" s="37" t="s">
        <v>70</v>
      </c>
      <c r="C62" s="38" t="s">
        <v>76</v>
      </c>
      <c r="D62" s="39"/>
      <c r="E62" s="19"/>
      <c r="F62" s="16"/>
      <c r="G62" s="16"/>
      <c r="H62" s="16"/>
      <c r="I62" s="16">
        <v>5</v>
      </c>
      <c r="J62" s="16"/>
      <c r="K62" s="16">
        <v>7</v>
      </c>
      <c r="L62" s="16"/>
      <c r="M62" s="16">
        <v>8</v>
      </c>
      <c r="N62" s="16"/>
      <c r="O62" s="16">
        <v>7</v>
      </c>
      <c r="P62" s="16"/>
      <c r="Q62" s="16">
        <v>6</v>
      </c>
      <c r="R62" s="16"/>
      <c r="S62" s="16">
        <v>5</v>
      </c>
      <c r="T62" s="16"/>
      <c r="U62" s="27">
        <f aca="true" t="shared" si="25" ref="U62:U67">S62*$S$7+Q62*$Q$7+O62*$O$7+M62*$M$7+K62*$K$7+I62*$I$7</f>
        <v>124</v>
      </c>
      <c r="V62" s="22">
        <f aca="true" t="shared" si="26" ref="V62:V67">U62/$U$7</f>
        <v>6.2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27">
        <f aca="true" t="shared" si="27" ref="CM62:CM67">CK62*$S$7+CI62*$Q$7+CC62*$O$7+CA62*$M$7+BY62*$K$7+BW62*$I$7</f>
        <v>0</v>
      </c>
      <c r="CN62" s="22">
        <f aca="true" t="shared" si="28" ref="CN62:CN67">CM62/$U$7</f>
        <v>0</v>
      </c>
      <c r="CO62" s="22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27">
        <f aca="true" t="shared" si="29" ref="DZ62:DZ67">DX62*$S$7+DV62*$Q$7+DP62*$O$7+DN62*$M$7+DL62*$K$7+DJ62*$I$7</f>
        <v>0</v>
      </c>
      <c r="EA62" s="22">
        <f aca="true" t="shared" si="30" ref="EA62:EA67">DZ62/$U$7</f>
        <v>0</v>
      </c>
      <c r="EB62" s="22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</row>
    <row r="63" spans="1:149" ht="17.25" customHeight="1">
      <c r="A63" s="36">
        <v>8</v>
      </c>
      <c r="B63" s="37" t="s">
        <v>93</v>
      </c>
      <c r="C63" s="38" t="s">
        <v>94</v>
      </c>
      <c r="D63" s="40"/>
      <c r="E63" s="19"/>
      <c r="F63" s="16"/>
      <c r="G63" s="16"/>
      <c r="H63" s="16"/>
      <c r="I63" s="16">
        <v>5</v>
      </c>
      <c r="J63" s="16"/>
      <c r="K63" s="16">
        <v>5</v>
      </c>
      <c r="L63" s="16"/>
      <c r="M63" s="16">
        <v>6</v>
      </c>
      <c r="N63" s="16"/>
      <c r="O63" s="16">
        <v>6</v>
      </c>
      <c r="P63" s="16"/>
      <c r="Q63" s="16">
        <v>6</v>
      </c>
      <c r="R63" s="16"/>
      <c r="S63" s="16">
        <v>5</v>
      </c>
      <c r="T63" s="16">
        <v>4</v>
      </c>
      <c r="U63" s="27">
        <f t="shared" si="25"/>
        <v>109</v>
      </c>
      <c r="V63" s="22">
        <f t="shared" si="26"/>
        <v>5.45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27">
        <f t="shared" si="27"/>
        <v>0</v>
      </c>
      <c r="CN63" s="22">
        <f t="shared" si="28"/>
        <v>0</v>
      </c>
      <c r="CO63" s="22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27">
        <f t="shared" si="29"/>
        <v>0</v>
      </c>
      <c r="EA63" s="22">
        <f t="shared" si="30"/>
        <v>0</v>
      </c>
      <c r="EB63" s="22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</row>
    <row r="64" spans="1:149" ht="17.25" customHeight="1">
      <c r="A64" s="36">
        <v>13</v>
      </c>
      <c r="B64" s="37" t="s">
        <v>96</v>
      </c>
      <c r="C64" s="38" t="s">
        <v>54</v>
      </c>
      <c r="D64" s="39"/>
      <c r="E64" s="19"/>
      <c r="F64" s="16"/>
      <c r="G64" s="16"/>
      <c r="H64" s="16"/>
      <c r="I64" s="16">
        <v>8</v>
      </c>
      <c r="J64" s="16"/>
      <c r="K64" s="16">
        <v>5</v>
      </c>
      <c r="L64" s="16"/>
      <c r="M64" s="16">
        <v>7</v>
      </c>
      <c r="N64" s="16"/>
      <c r="O64" s="16">
        <v>6</v>
      </c>
      <c r="P64" s="16"/>
      <c r="Q64" s="16">
        <v>6</v>
      </c>
      <c r="R64" s="16"/>
      <c r="S64" s="16">
        <v>6</v>
      </c>
      <c r="T64" s="16"/>
      <c r="U64" s="27">
        <f t="shared" si="25"/>
        <v>126</v>
      </c>
      <c r="V64" s="22">
        <f t="shared" si="26"/>
        <v>6.3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27">
        <f t="shared" si="27"/>
        <v>0</v>
      </c>
      <c r="CN64" s="22">
        <f t="shared" si="28"/>
        <v>0</v>
      </c>
      <c r="CO64" s="22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27">
        <f t="shared" si="29"/>
        <v>0</v>
      </c>
      <c r="EA64" s="22">
        <f t="shared" si="30"/>
        <v>0</v>
      </c>
      <c r="EB64" s="22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</row>
    <row r="65" spans="1:149" ht="17.25" customHeight="1">
      <c r="A65" s="36">
        <v>36</v>
      </c>
      <c r="B65" s="37" t="s">
        <v>55</v>
      </c>
      <c r="C65" s="38" t="s">
        <v>63</v>
      </c>
      <c r="D65" s="39"/>
      <c r="E65" s="19"/>
      <c r="F65" s="16"/>
      <c r="G65" s="16"/>
      <c r="H65" s="16"/>
      <c r="I65" s="16">
        <v>7</v>
      </c>
      <c r="J65" s="16"/>
      <c r="K65" s="16">
        <v>8</v>
      </c>
      <c r="L65" s="16"/>
      <c r="M65" s="16">
        <v>7</v>
      </c>
      <c r="N65" s="16"/>
      <c r="O65" s="16">
        <v>7</v>
      </c>
      <c r="P65" s="16"/>
      <c r="Q65" s="16">
        <v>7</v>
      </c>
      <c r="R65" s="16"/>
      <c r="S65" s="16">
        <v>5</v>
      </c>
      <c r="T65" s="16"/>
      <c r="U65" s="27">
        <f t="shared" si="25"/>
        <v>133</v>
      </c>
      <c r="V65" s="22">
        <f t="shared" si="26"/>
        <v>6.65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27">
        <f t="shared" si="27"/>
        <v>0</v>
      </c>
      <c r="CN65" s="22">
        <f t="shared" si="28"/>
        <v>0</v>
      </c>
      <c r="CO65" s="22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27">
        <f t="shared" si="29"/>
        <v>0</v>
      </c>
      <c r="EA65" s="22">
        <f t="shared" si="30"/>
        <v>0</v>
      </c>
      <c r="EB65" s="22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</row>
    <row r="66" spans="1:149" ht="17.25" customHeight="1">
      <c r="A66" s="36">
        <v>47</v>
      </c>
      <c r="B66" s="37" t="s">
        <v>86</v>
      </c>
      <c r="C66" s="38" t="s">
        <v>72</v>
      </c>
      <c r="D66" s="39"/>
      <c r="E66" s="19"/>
      <c r="F66" s="16"/>
      <c r="G66" s="16"/>
      <c r="H66" s="16"/>
      <c r="I66" s="16">
        <v>7</v>
      </c>
      <c r="J66" s="16"/>
      <c r="K66" s="16">
        <v>8</v>
      </c>
      <c r="L66" s="16"/>
      <c r="M66" s="16">
        <v>8</v>
      </c>
      <c r="N66" s="16"/>
      <c r="O66" s="16">
        <v>6</v>
      </c>
      <c r="P66" s="16"/>
      <c r="Q66" s="16">
        <v>6</v>
      </c>
      <c r="R66" s="16"/>
      <c r="S66" s="16">
        <v>9</v>
      </c>
      <c r="T66" s="16"/>
      <c r="U66" s="27">
        <f t="shared" si="25"/>
        <v>150</v>
      </c>
      <c r="V66" s="22">
        <f t="shared" si="26"/>
        <v>7.5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27">
        <f t="shared" si="27"/>
        <v>0</v>
      </c>
      <c r="CN66" s="22">
        <f t="shared" si="28"/>
        <v>0</v>
      </c>
      <c r="CO66" s="22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27">
        <f t="shared" si="29"/>
        <v>0</v>
      </c>
      <c r="EA66" s="22">
        <f t="shared" si="30"/>
        <v>0</v>
      </c>
      <c r="EB66" s="22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</row>
    <row r="67" spans="1:149" ht="17.25" customHeight="1">
      <c r="A67" s="36">
        <v>49</v>
      </c>
      <c r="B67" s="37" t="s">
        <v>121</v>
      </c>
      <c r="C67" s="38" t="s">
        <v>122</v>
      </c>
      <c r="D67" s="40"/>
      <c r="E67" s="19"/>
      <c r="F67" s="16"/>
      <c r="G67" s="16"/>
      <c r="H67" s="16"/>
      <c r="I67" s="16">
        <v>5</v>
      </c>
      <c r="J67" s="16"/>
      <c r="K67" s="16">
        <v>5</v>
      </c>
      <c r="L67" s="16"/>
      <c r="M67" s="16">
        <v>8</v>
      </c>
      <c r="N67" s="16"/>
      <c r="O67" s="16">
        <v>8</v>
      </c>
      <c r="P67" s="16"/>
      <c r="Q67" s="16">
        <v>6</v>
      </c>
      <c r="R67" s="16"/>
      <c r="S67" s="16">
        <v>6</v>
      </c>
      <c r="T67" s="16"/>
      <c r="U67" s="27">
        <f t="shared" si="25"/>
        <v>126</v>
      </c>
      <c r="V67" s="22">
        <f t="shared" si="26"/>
        <v>6.3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27">
        <f t="shared" si="27"/>
        <v>0</v>
      </c>
      <c r="CN67" s="22">
        <f t="shared" si="28"/>
        <v>0</v>
      </c>
      <c r="CO67" s="22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27">
        <f t="shared" si="29"/>
        <v>0</v>
      </c>
      <c r="EA67" s="22">
        <f t="shared" si="30"/>
        <v>0</v>
      </c>
      <c r="EB67" s="22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</row>
    <row r="68" spans="1:149" ht="17.25" customHeight="1">
      <c r="A68" s="36">
        <v>38</v>
      </c>
      <c r="B68" s="37" t="s">
        <v>70</v>
      </c>
      <c r="C68" s="38" t="s">
        <v>65</v>
      </c>
      <c r="D68" s="40"/>
      <c r="E68" s="19"/>
      <c r="F68" s="16"/>
      <c r="G68" s="16"/>
      <c r="H68" s="16"/>
      <c r="I68" s="41">
        <v>5</v>
      </c>
      <c r="J68" s="16" t="s">
        <v>150</v>
      </c>
      <c r="K68" s="16">
        <v>5</v>
      </c>
      <c r="L68" s="16"/>
      <c r="M68" s="16">
        <v>5</v>
      </c>
      <c r="N68" s="16"/>
      <c r="O68" s="16">
        <v>6</v>
      </c>
      <c r="P68" s="16"/>
      <c r="Q68" s="16">
        <v>6</v>
      </c>
      <c r="R68" s="16"/>
      <c r="S68" s="16">
        <v>5</v>
      </c>
      <c r="T68" s="16"/>
      <c r="U68" s="27">
        <f>S68*$S$7+Q68*$Q$7+O68*$O$7+M68*$M$7+K68*$K$7+I68*$I$7</f>
        <v>106</v>
      </c>
      <c r="V68" s="22">
        <f>U68/$U$7</f>
        <v>5.3</v>
      </c>
      <c r="W68" s="16">
        <v>5</v>
      </c>
      <c r="X68" s="16">
        <v>2</v>
      </c>
      <c r="Y68" s="16">
        <v>5</v>
      </c>
      <c r="Z68" s="16"/>
      <c r="AA68" s="16">
        <v>5</v>
      </c>
      <c r="AB68" s="16">
        <v>3</v>
      </c>
      <c r="AC68" s="16">
        <v>5</v>
      </c>
      <c r="AD68" s="16">
        <v>4</v>
      </c>
      <c r="AE68" s="16">
        <v>5</v>
      </c>
      <c r="AF68" s="16">
        <v>4</v>
      </c>
      <c r="AG68" s="16">
        <v>4</v>
      </c>
      <c r="AH68" s="16">
        <v>2</v>
      </c>
      <c r="AI68" s="16">
        <v>5</v>
      </c>
      <c r="AJ68" s="16"/>
      <c r="AK68" s="27">
        <f>AI68*$AI$7+AG68*$AG$7+AE68*$AE$7+AC68*$AC$7+AA68*$AA$7+Y68*$Y$7+W68*$W$7</f>
        <v>153</v>
      </c>
      <c r="AL68" s="22">
        <f>AK68/$AK$7</f>
        <v>4.78125</v>
      </c>
      <c r="AM68" s="22">
        <f>(AK68+U68)/$AM$7</f>
        <v>4.980769230769231</v>
      </c>
      <c r="AN68" s="16">
        <v>3</v>
      </c>
      <c r="AO68" s="16"/>
      <c r="AP68" s="16">
        <v>4</v>
      </c>
      <c r="AQ68" s="16"/>
      <c r="AR68" s="16">
        <v>4</v>
      </c>
      <c r="AS68" s="16">
        <v>3</v>
      </c>
      <c r="AT68" s="16">
        <v>3</v>
      </c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26">
        <f>AZ68*$AZ$7+AX68*$AX$7+AT68*$AT$7+AR68*$AR$7+AP68*$AP$7+AN68*$AN$7</f>
        <v>53</v>
      </c>
      <c r="BG68" s="62">
        <f>BF68/$BF$7</f>
        <v>1.7666666666666666</v>
      </c>
      <c r="BH68" s="22"/>
      <c r="BI68" s="22"/>
      <c r="BJ68" s="22"/>
      <c r="BK68" s="22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41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27">
        <f>CK68*$S$7+CI68*$Q$7+CC68*$O$7+CA68*$M$7+BY68*$K$7+BW68*$I$7</f>
        <v>0</v>
      </c>
      <c r="CN68" s="22">
        <f>CM68/$U$7</f>
        <v>0</v>
      </c>
      <c r="CO68" s="22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27">
        <f>DB68*$AI$7+CZ68*$AG$7+CX68*$AE$7+CV68*$AC$7+CT68*$AA$7+CR68*$Y$7+CP68*$W$7</f>
        <v>0</v>
      </c>
      <c r="DE68" s="22">
        <f>DD68/$AK$7</f>
        <v>0</v>
      </c>
      <c r="DF68" s="22">
        <f>(DD68+CM68)/$AM$7</f>
        <v>0</v>
      </c>
      <c r="DJ68" s="41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27">
        <f>DX68*$S$7+DV68*$Q$7+DP68*$O$7+DN68*$M$7+DL68*$K$7+DJ68*$I$7</f>
        <v>0</v>
      </c>
      <c r="EA68" s="22">
        <f>DZ68/$U$7</f>
        <v>0</v>
      </c>
      <c r="EB68" s="22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27">
        <f>EO68*$AI$7+EM68*$AG$7+EK68*$AE$7+EI68*$AC$7+EG68*$AA$7+EE68*$Y$7+EC68*$W$7</f>
        <v>0</v>
      </c>
      <c r="ER68" s="22">
        <f>EQ68/$AK$7</f>
        <v>0</v>
      </c>
      <c r="ES68" s="22">
        <f>(EQ68+DZ68)/$AM$7</f>
        <v>0</v>
      </c>
    </row>
    <row r="69" spans="1:149" ht="17.25" customHeight="1">
      <c r="A69" s="36">
        <v>42</v>
      </c>
      <c r="B69" s="37" t="s">
        <v>70</v>
      </c>
      <c r="C69" s="38" t="s">
        <v>2</v>
      </c>
      <c r="D69" s="39"/>
      <c r="E69" s="19"/>
      <c r="F69" s="16"/>
      <c r="G69" s="16"/>
      <c r="H69" s="16"/>
      <c r="I69" s="16">
        <v>6</v>
      </c>
      <c r="J69" s="16"/>
      <c r="K69" s="16">
        <v>7</v>
      </c>
      <c r="L69" s="16"/>
      <c r="M69" s="16">
        <v>7</v>
      </c>
      <c r="N69" s="16"/>
      <c r="O69" s="16">
        <v>7</v>
      </c>
      <c r="P69" s="16"/>
      <c r="Q69" s="16">
        <v>6</v>
      </c>
      <c r="R69" s="16"/>
      <c r="S69" s="16">
        <v>5</v>
      </c>
      <c r="T69" s="16"/>
      <c r="U69" s="27">
        <f>S69*$S$7+Q69*$Q$7+O69*$O$7+M69*$M$7+K69*$K$7+I69*$I$7</f>
        <v>124</v>
      </c>
      <c r="V69" s="22">
        <f>U69/$U$7</f>
        <v>6.2</v>
      </c>
      <c r="W69" s="16">
        <v>7</v>
      </c>
      <c r="X69" s="16"/>
      <c r="Y69" s="16">
        <v>5</v>
      </c>
      <c r="Z69" s="16"/>
      <c r="AA69" s="16">
        <v>5</v>
      </c>
      <c r="AB69" s="16">
        <v>4</v>
      </c>
      <c r="AC69" s="16">
        <v>5</v>
      </c>
      <c r="AD69" s="16"/>
      <c r="AE69" s="16">
        <v>5</v>
      </c>
      <c r="AF69" s="16"/>
      <c r="AG69" s="16">
        <v>5</v>
      </c>
      <c r="AH69" s="16">
        <v>3</v>
      </c>
      <c r="AI69" s="16">
        <v>4</v>
      </c>
      <c r="AJ69" s="16"/>
      <c r="AK69" s="27">
        <f>AI69*$AI$7+AG69*$AG$7+AE69*$AE$7+AC69*$AC$7+AA69*$AA$7+Y69*$Y$7+W69*$W$7</f>
        <v>167</v>
      </c>
      <c r="AL69" s="22">
        <f>AK69/$AK$7</f>
        <v>5.21875</v>
      </c>
      <c r="AM69" s="22">
        <f>(AK69+U69)/$AM$7</f>
        <v>5.596153846153846</v>
      </c>
      <c r="AN69" s="16">
        <v>6</v>
      </c>
      <c r="AO69" s="16"/>
      <c r="AP69" s="16">
        <v>5</v>
      </c>
      <c r="AQ69" s="16"/>
      <c r="AR69" s="16">
        <v>5</v>
      </c>
      <c r="AS69" s="16"/>
      <c r="AT69" s="16">
        <v>5</v>
      </c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26">
        <f>AZ69*$AZ$7+AX69*$AX$7+AT69*$AT$7+AR69*$AR$7+AP69*$AP$7+AN69*$AN$7</f>
        <v>79</v>
      </c>
      <c r="BG69" s="62">
        <f>BF69/$BF$7</f>
        <v>2.6333333333333333</v>
      </c>
      <c r="BH69" s="22"/>
      <c r="BI69" s="22"/>
      <c r="BJ69" s="22"/>
      <c r="BK69" s="22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27">
        <f>CK69*$S$7+CI69*$Q$7+CC69*$O$7+CA69*$M$7+BY69*$K$7+BW69*$I$7</f>
        <v>0</v>
      </c>
      <c r="CN69" s="22">
        <f>CM69/$U$7</f>
        <v>0</v>
      </c>
      <c r="CO69" s="22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27">
        <f>DB69*$AI$7+CZ69*$AG$7+CX69*$AE$7+CV69*$AC$7+CT69*$AA$7+CR69*$Y$7+CP69*$W$7</f>
        <v>0</v>
      </c>
      <c r="DE69" s="22">
        <f>DD69/$AK$7</f>
        <v>0</v>
      </c>
      <c r="DF69" s="22">
        <f>(DD69+CM69)/$AM$7</f>
        <v>0</v>
      </c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27">
        <f>DX69*$S$7+DV69*$Q$7+DP69*$O$7+DN69*$M$7+DL69*$K$7+DJ69*$I$7</f>
        <v>0</v>
      </c>
      <c r="EA69" s="22">
        <f>DZ69/$U$7</f>
        <v>0</v>
      </c>
      <c r="EB69" s="22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27">
        <f>EO69*$AI$7+EM69*$AG$7+EK69*$AE$7+EI69*$AC$7+EG69*$AA$7+EE69*$Y$7+EC69*$W$7</f>
        <v>0</v>
      </c>
      <c r="ER69" s="22">
        <f>EQ69/$AK$7</f>
        <v>0</v>
      </c>
      <c r="ES69" s="22">
        <f>(EQ69+DZ69)/$AM$7</f>
        <v>0</v>
      </c>
    </row>
    <row r="70" spans="1:149" s="130" customFormat="1" ht="17.25" customHeight="1">
      <c r="A70" s="117">
        <v>41</v>
      </c>
      <c r="B70" s="118" t="s">
        <v>68</v>
      </c>
      <c r="C70" s="119" t="s">
        <v>75</v>
      </c>
      <c r="D70" s="120"/>
      <c r="E70" s="121"/>
      <c r="F70" s="122"/>
      <c r="G70" s="122"/>
      <c r="H70" s="122"/>
      <c r="I70" s="122">
        <v>5</v>
      </c>
      <c r="J70" s="122"/>
      <c r="K70" s="122">
        <v>3</v>
      </c>
      <c r="L70" s="122">
        <v>1</v>
      </c>
      <c r="M70" s="122">
        <v>5</v>
      </c>
      <c r="N70" s="122"/>
      <c r="O70" s="122">
        <v>7</v>
      </c>
      <c r="P70" s="122"/>
      <c r="Q70" s="122">
        <v>6</v>
      </c>
      <c r="R70" s="122"/>
      <c r="S70" s="122">
        <v>6</v>
      </c>
      <c r="T70" s="122"/>
      <c r="U70" s="123">
        <f>S70*$S$7+Q70*$Q$7+O70*$O$7+M70*$M$7+K70*$K$7+I70*$I$7</f>
        <v>108</v>
      </c>
      <c r="V70" s="124">
        <f>U70/$U$7</f>
        <v>5.4</v>
      </c>
      <c r="W70" s="122">
        <v>5</v>
      </c>
      <c r="X70" s="122">
        <v>2</v>
      </c>
      <c r="Y70" s="122">
        <v>5</v>
      </c>
      <c r="Z70" s="122">
        <v>3</v>
      </c>
      <c r="AA70" s="122">
        <v>4</v>
      </c>
      <c r="AB70" s="122">
        <v>3</v>
      </c>
      <c r="AC70" s="122">
        <v>7</v>
      </c>
      <c r="AD70" s="122"/>
      <c r="AE70" s="122">
        <v>6</v>
      </c>
      <c r="AF70" s="122"/>
      <c r="AG70" s="122">
        <v>6</v>
      </c>
      <c r="AH70" s="122">
        <v>4</v>
      </c>
      <c r="AI70" s="122">
        <v>5</v>
      </c>
      <c r="AJ70" s="122"/>
      <c r="AK70" s="123">
        <f>AI70*$AI$7+AG70*$AG$7+AE70*$AE$7+AC70*$AC$7+AA70*$AA$7+Y70*$Y$7+W70*$W$7</f>
        <v>172</v>
      </c>
      <c r="AL70" s="124">
        <f>AK70/$AK$7</f>
        <v>5.375</v>
      </c>
      <c r="AM70" s="124">
        <f>(AK70+U70)/$AM$7</f>
        <v>5.384615384615385</v>
      </c>
      <c r="AN70" s="122"/>
      <c r="AO70" s="122"/>
      <c r="AP70" s="122">
        <v>5</v>
      </c>
      <c r="AQ70" s="122">
        <v>4</v>
      </c>
      <c r="AR70" s="122">
        <v>4</v>
      </c>
      <c r="AS70" s="122">
        <v>1</v>
      </c>
      <c r="AT70" s="122"/>
      <c r="AU70" s="122"/>
      <c r="AV70" s="122">
        <v>6</v>
      </c>
      <c r="AW70" s="122" t="s">
        <v>150</v>
      </c>
      <c r="AX70" s="122"/>
      <c r="AY70" s="122"/>
      <c r="AZ70" s="122">
        <v>5</v>
      </c>
      <c r="BA70" s="122">
        <v>4</v>
      </c>
      <c r="BB70" s="122">
        <v>4</v>
      </c>
      <c r="BC70" s="122" t="s">
        <v>150</v>
      </c>
      <c r="BD70" s="122">
        <v>0</v>
      </c>
      <c r="BE70" s="122"/>
      <c r="BF70" s="125">
        <f>BD70*$BD$7+BB70*$BB$7+AZ70*$AZ$7+AX70*$AX$7+AV70*$AV$7+AT70*$AT$7+AR70*$AR$7+AP70*$AP$7+AN70*$AN$7</f>
        <v>80</v>
      </c>
      <c r="BG70" s="126">
        <f>BF70/$BF$7</f>
        <v>2.6666666666666665</v>
      </c>
      <c r="BH70" s="127">
        <v>3</v>
      </c>
      <c r="BI70" s="127">
        <v>2</v>
      </c>
      <c r="BJ70" s="127"/>
      <c r="BK70" s="127"/>
      <c r="BL70" s="127">
        <v>3</v>
      </c>
      <c r="BM70" s="127">
        <v>0</v>
      </c>
      <c r="BN70" s="127">
        <v>0</v>
      </c>
      <c r="BO70" s="127"/>
      <c r="BP70" s="127">
        <v>6</v>
      </c>
      <c r="BQ70" s="127"/>
      <c r="BR70" s="127">
        <v>5</v>
      </c>
      <c r="BS70" s="127">
        <v>0</v>
      </c>
      <c r="BT70" s="128">
        <f>BR70*$BR$7+BP70*$BP$7+BN70*$BN$7+BL70*$BL$7+BJ70*$BJ$7+BH70*$BH$7</f>
        <v>47</v>
      </c>
      <c r="BU70" s="129">
        <f>BT70/$BT$7</f>
        <v>2.35</v>
      </c>
      <c r="BV70" s="129">
        <f>(BT70+BF70)/$BV$7</f>
        <v>2.54</v>
      </c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3">
        <f>CK70*$S$7+CI70*$Q$7+CC70*$O$7+CA70*$M$7+BY70*$K$7+BW70*$I$7</f>
        <v>0</v>
      </c>
      <c r="CN70" s="124">
        <f>CM70/$U$7</f>
        <v>0</v>
      </c>
      <c r="CO70" s="124"/>
      <c r="CP70" s="122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>
        <f>DB70*$AI$7+CZ70*$AG$7+CX70*$AE$7+CV70*$AC$7+CT70*$AA$7+CR70*$Y$7+CP70*$W$7</f>
        <v>0</v>
      </c>
      <c r="DE70" s="124">
        <f>DD70/$AK$7</f>
        <v>0</v>
      </c>
      <c r="DF70" s="124">
        <f>(DD70+CM70)/$AM$7</f>
        <v>0</v>
      </c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3">
        <f>DX70*$S$7+DV70*$Q$7+DP70*$O$7+DN70*$M$7+DL70*$K$7+DJ70*$I$7</f>
        <v>0</v>
      </c>
      <c r="EA70" s="124">
        <f>DZ70/$U$7</f>
        <v>0</v>
      </c>
      <c r="EB70" s="124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3">
        <f>EO70*$AI$7+EM70*$AG$7+EK70*$AE$7+EI70*$AC$7+EG70*$AA$7+EE70*$Y$7+EC70*$W$7</f>
        <v>0</v>
      </c>
      <c r="ER70" s="124">
        <f>EQ70/$AK$7</f>
        <v>0</v>
      </c>
      <c r="ES70" s="124">
        <f>(EQ70+DZ70)/$AM$7</f>
        <v>0</v>
      </c>
    </row>
    <row r="71" spans="1:149" s="53" customFormat="1" ht="17.25" customHeight="1">
      <c r="A71" s="143">
        <v>34</v>
      </c>
      <c r="B71" s="80" t="s">
        <v>113</v>
      </c>
      <c r="C71" s="42" t="s">
        <v>114</v>
      </c>
      <c r="D71" s="84"/>
      <c r="E71" s="81"/>
      <c r="F71" s="41"/>
      <c r="G71" s="41"/>
      <c r="H71" s="41"/>
      <c r="I71" s="41">
        <v>5</v>
      </c>
      <c r="J71" s="41">
        <v>4</v>
      </c>
      <c r="K71" s="41">
        <v>4</v>
      </c>
      <c r="L71" s="41">
        <v>2</v>
      </c>
      <c r="M71" s="41">
        <v>6</v>
      </c>
      <c r="N71" s="41"/>
      <c r="O71" s="41">
        <v>6</v>
      </c>
      <c r="P71" s="41"/>
      <c r="Q71" s="41">
        <v>7</v>
      </c>
      <c r="R71" s="41"/>
      <c r="S71" s="41">
        <v>5</v>
      </c>
      <c r="T71" s="41"/>
      <c r="U71" s="78">
        <f>S71*$S$7+Q71*$Q$7+O71*$O$7+M71*$M$7+K71*$K$7+I71*$I$7</f>
        <v>109</v>
      </c>
      <c r="V71" s="79">
        <f>U71/$U$7</f>
        <v>5.45</v>
      </c>
      <c r="W71" s="41">
        <v>5</v>
      </c>
      <c r="X71" s="41">
        <v>3</v>
      </c>
      <c r="Y71" s="41">
        <v>5</v>
      </c>
      <c r="Z71" s="41">
        <v>4</v>
      </c>
      <c r="AA71" s="41">
        <v>5</v>
      </c>
      <c r="AB71" s="41">
        <v>3</v>
      </c>
      <c r="AC71" s="41">
        <v>5</v>
      </c>
      <c r="AD71" s="41">
        <v>3</v>
      </c>
      <c r="AE71" s="41">
        <v>3</v>
      </c>
      <c r="AF71" s="41" t="s">
        <v>160</v>
      </c>
      <c r="AG71" s="41">
        <v>5</v>
      </c>
      <c r="AH71" s="41">
        <v>3</v>
      </c>
      <c r="AI71" s="41">
        <v>3</v>
      </c>
      <c r="AJ71" s="41"/>
      <c r="AK71" s="78">
        <f>AI71*$AI$7+AG71*$AG$7+AE71*$AE$7+AC71*$AC$7+AA71*$AA$7+Y71*$Y$7+W71*$W$7</f>
        <v>144</v>
      </c>
      <c r="AL71" s="79">
        <f>AK71/$AK$7</f>
        <v>4.5</v>
      </c>
      <c r="AM71" s="79">
        <f>(AK71+U71)/$AM$7</f>
        <v>4.865384615384615</v>
      </c>
      <c r="AN71" s="41">
        <v>5</v>
      </c>
      <c r="AO71" s="41"/>
      <c r="AP71" s="41">
        <v>5</v>
      </c>
      <c r="AQ71" s="41"/>
      <c r="AR71" s="41">
        <v>5</v>
      </c>
      <c r="AS71" s="41"/>
      <c r="AT71" s="41">
        <v>5</v>
      </c>
      <c r="AU71" s="41">
        <v>4</v>
      </c>
      <c r="AV71" s="41">
        <v>3</v>
      </c>
      <c r="AW71" s="41">
        <v>3</v>
      </c>
      <c r="AX71" s="41">
        <v>5</v>
      </c>
      <c r="AY71" s="41">
        <v>3</v>
      </c>
      <c r="AZ71" s="41"/>
      <c r="BA71" s="41"/>
      <c r="BB71" s="41">
        <v>6</v>
      </c>
      <c r="BC71" s="41"/>
      <c r="BD71" s="41">
        <v>5</v>
      </c>
      <c r="BE71" s="41"/>
      <c r="BF71" s="82">
        <f>BD71*$BD$7+BB71*$BB$7+AZ71*$AZ$7+AX71*$AX$7+AV71*$AV$7+AT71*$AT$7+AR71*$AR$7+AP71*$AP$7+AN71*$AN$7</f>
        <v>132</v>
      </c>
      <c r="BG71" s="83">
        <f>BF71/$BF$7</f>
        <v>4.4</v>
      </c>
      <c r="BH71" s="144">
        <v>4</v>
      </c>
      <c r="BI71" s="144">
        <v>4</v>
      </c>
      <c r="BJ71" s="144">
        <v>5</v>
      </c>
      <c r="BK71" s="144">
        <v>4</v>
      </c>
      <c r="BL71" s="144">
        <v>5</v>
      </c>
      <c r="BM71" s="144">
        <v>4</v>
      </c>
      <c r="BN71" s="144">
        <v>5</v>
      </c>
      <c r="BO71" s="144"/>
      <c r="BP71" s="144">
        <v>6</v>
      </c>
      <c r="BQ71" s="144"/>
      <c r="BR71" s="144">
        <v>8</v>
      </c>
      <c r="BS71" s="144"/>
      <c r="BT71" s="116">
        <f>BR71*$BR$7+BP71*$BP$7+BN71*$BN$7+BL71*$BL$7+BJ71*$BJ$7+BH71*$BH$7</f>
        <v>102</v>
      </c>
      <c r="BU71" s="115">
        <f>BT71/$BT$7</f>
        <v>5.1</v>
      </c>
      <c r="BV71" s="115">
        <f>(BT71+BF71)/$BV$7</f>
        <v>4.68</v>
      </c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78">
        <f>CK71*$S$7+CI71*$Q$7+CC71*$O$7+CA71*$M$7+BY71*$K$7+BW71*$I$7</f>
        <v>0</v>
      </c>
      <c r="CN71" s="79">
        <f>CM71/$U$7</f>
        <v>0</v>
      </c>
      <c r="CO71" s="79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78">
        <f>DB71*$AI$7+CZ71*$AG$7+CX71*$AE$7+CV71*$AC$7+CT71*$AA$7+CR71*$Y$7+CP71*$W$7</f>
        <v>0</v>
      </c>
      <c r="DE71" s="79">
        <f>DD71/$AK$7</f>
        <v>0</v>
      </c>
      <c r="DF71" s="79">
        <f>(DD71+CM71)/$AM$7</f>
        <v>0</v>
      </c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78">
        <f>DX71*$S$7+DV71*$Q$7+DP71*$O$7+DN71*$M$7+DL71*$K$7+DJ71*$I$7</f>
        <v>0</v>
      </c>
      <c r="EA71" s="79">
        <f>DZ71/$U$7</f>
        <v>0</v>
      </c>
      <c r="EB71" s="79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78">
        <f>EO71*$AI$7+EM71*$AG$7+EK71*$AE$7+EI71*$AC$7+EG71*$AA$7+EE71*$Y$7+EC71*$W$7</f>
        <v>0</v>
      </c>
      <c r="ER71" s="79">
        <f>EQ71/$AK$7</f>
        <v>0</v>
      </c>
      <c r="ES71" s="79">
        <f>(EQ71+DZ71)/$AM$7</f>
        <v>0</v>
      </c>
    </row>
    <row r="72" spans="1:149" s="53" customFormat="1" ht="17.25" customHeight="1">
      <c r="A72" s="109">
        <v>1</v>
      </c>
      <c r="B72" s="110" t="s">
        <v>87</v>
      </c>
      <c r="C72" s="111" t="s">
        <v>88</v>
      </c>
      <c r="D72" s="112"/>
      <c r="E72" s="113"/>
      <c r="F72" s="82"/>
      <c r="G72" s="82"/>
      <c r="H72" s="82"/>
      <c r="I72" s="82">
        <v>5</v>
      </c>
      <c r="J72" s="82">
        <v>3</v>
      </c>
      <c r="K72" s="82">
        <v>5</v>
      </c>
      <c r="L72" s="82">
        <v>3</v>
      </c>
      <c r="M72" s="82">
        <v>8</v>
      </c>
      <c r="N72" s="82"/>
      <c r="O72" s="82">
        <v>6</v>
      </c>
      <c r="P72" s="82"/>
      <c r="Q72" s="82">
        <v>7</v>
      </c>
      <c r="R72" s="82"/>
      <c r="S72" s="82">
        <v>6</v>
      </c>
      <c r="T72" s="82"/>
      <c r="U72" s="114">
        <f>S72*$S$7+Q72*$Q$7+O72*$O$7+M72*$M$7+K72*$K$7+I72*$I$7</f>
        <v>123</v>
      </c>
      <c r="V72" s="115">
        <f>U72/$U$7</f>
        <v>6.15</v>
      </c>
      <c r="W72" s="82">
        <v>5</v>
      </c>
      <c r="X72" s="82"/>
      <c r="Y72" s="82">
        <v>5</v>
      </c>
      <c r="Z72" s="82"/>
      <c r="AA72" s="82">
        <v>4</v>
      </c>
      <c r="AB72" s="82">
        <v>3</v>
      </c>
      <c r="AC72" s="82">
        <v>6</v>
      </c>
      <c r="AD72" s="82"/>
      <c r="AE72" s="82">
        <v>3</v>
      </c>
      <c r="AF72" s="82" t="s">
        <v>160</v>
      </c>
      <c r="AG72" s="82">
        <v>5</v>
      </c>
      <c r="AH72" s="82">
        <v>3</v>
      </c>
      <c r="AI72" s="82">
        <v>6</v>
      </c>
      <c r="AJ72" s="82"/>
      <c r="AK72" s="114">
        <f>AI72*$AI$7+AG72*$AG$7+AE72*$AE$7+AC72*$AC$7+AA72*$AA$7+Y72*$Y$7+W72*$W$7</f>
        <v>150</v>
      </c>
      <c r="AL72" s="115">
        <f>AK72/$AK$7</f>
        <v>4.6875</v>
      </c>
      <c r="AM72" s="115">
        <f>(AK72+U72)/$AM$7</f>
        <v>5.25</v>
      </c>
      <c r="AN72" s="82">
        <v>5</v>
      </c>
      <c r="AO72" s="82"/>
      <c r="AP72" s="82">
        <v>5</v>
      </c>
      <c r="AQ72" s="82"/>
      <c r="AR72" s="82">
        <v>5</v>
      </c>
      <c r="AS72" s="82"/>
      <c r="AT72" s="82">
        <v>4</v>
      </c>
      <c r="AU72" s="82">
        <v>3</v>
      </c>
      <c r="AV72" s="53">
        <v>6</v>
      </c>
      <c r="AW72" s="82" t="s">
        <v>150</v>
      </c>
      <c r="AX72" s="82">
        <v>5</v>
      </c>
      <c r="AY72" s="82">
        <v>2</v>
      </c>
      <c r="AZ72" s="82">
        <v>6</v>
      </c>
      <c r="BA72" s="82" t="s">
        <v>150</v>
      </c>
      <c r="BB72" s="82"/>
      <c r="BC72" s="82"/>
      <c r="BD72" s="82">
        <v>4</v>
      </c>
      <c r="BE72" s="82">
        <v>4</v>
      </c>
      <c r="BF72" s="82">
        <f>BD72*$BD$7+BB72*$BB$7+AZ72*$AZ$7+AX72*$AX$7+AV72*$AV$7+AT72*$AT$7+AR72*$AR$7+AP72*$AP$7+AN72*$AN$7</f>
        <v>136</v>
      </c>
      <c r="BG72" s="83">
        <f>BF72/$BF$7</f>
        <v>4.533333333333333</v>
      </c>
      <c r="BH72" s="116">
        <v>3</v>
      </c>
      <c r="BI72" s="116">
        <v>3</v>
      </c>
      <c r="BJ72" s="116">
        <v>3</v>
      </c>
      <c r="BK72" s="116">
        <v>3</v>
      </c>
      <c r="BL72" s="116">
        <v>5</v>
      </c>
      <c r="BM72" s="116">
        <v>2</v>
      </c>
      <c r="BN72" s="116">
        <v>5</v>
      </c>
      <c r="BO72" s="116">
        <v>2</v>
      </c>
      <c r="BP72" s="116">
        <v>7</v>
      </c>
      <c r="BQ72" s="116">
        <v>4</v>
      </c>
      <c r="BR72" s="116">
        <v>5</v>
      </c>
      <c r="BS72" s="116">
        <v>0</v>
      </c>
      <c r="BT72" s="116">
        <f>BR72*$BR$7+BP72*$BP$7+BN72*$BN$7+BL72*$BL$7+BJ72*$BJ$7+BH72*$BH$7</f>
        <v>90</v>
      </c>
      <c r="BU72" s="115">
        <f>BT72/$BT$7</f>
        <v>4.5</v>
      </c>
      <c r="BV72" s="115">
        <f>(BT72+BF72)/$BV$7</f>
        <v>4.52</v>
      </c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114">
        <f>CK72*$S$7+CI72*$Q$7+CC72*$O$7+CA72*$M$7+BY72*$K$7+BW72*$I$7</f>
        <v>0</v>
      </c>
      <c r="CN72" s="115">
        <f>CM72/$U$7</f>
        <v>0</v>
      </c>
      <c r="CO72" s="115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114">
        <f>DB72*$AI$7+CZ72*$AG$7+CX72*$AE$7+CV72*$AC$7+CT72*$AA$7+CR72*$Y$7+CP72*$W$7</f>
        <v>0</v>
      </c>
      <c r="DE72" s="115">
        <f>DD72/$AK$7</f>
        <v>0</v>
      </c>
      <c r="DF72" s="115">
        <f>(DD72+CM72)/$AM$7</f>
        <v>0</v>
      </c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114">
        <f>DX72*$S$7+DV72*$Q$7+DP72*$O$7+DN72*$M$7+DL72*$K$7+DJ72*$I$7</f>
        <v>0</v>
      </c>
      <c r="EA72" s="115">
        <f>DZ72/$U$7</f>
        <v>0</v>
      </c>
      <c r="EB72" s="115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114">
        <f>EO72*$AI$7+EM72*$AG$7+EK72*$AE$7+EI72*$AC$7+EG72*$AA$7+EE72*$Y$7+EC72*$W$7</f>
        <v>0</v>
      </c>
      <c r="ER72" s="115">
        <f>EQ72/$AK$7</f>
        <v>0</v>
      </c>
      <c r="ES72" s="115">
        <f>(EQ72+DZ72)/$AM$7</f>
        <v>0</v>
      </c>
    </row>
    <row r="73" ht="16.5" customHeight="1">
      <c r="B73" s="4"/>
    </row>
    <row r="74" ht="16.5" customHeight="1">
      <c r="B74" s="4"/>
    </row>
    <row r="75" ht="16.5" customHeight="1">
      <c r="B75" s="4"/>
    </row>
    <row r="76" ht="16.5" customHeight="1">
      <c r="B76" s="4"/>
    </row>
    <row r="77" ht="16.5" customHeight="1">
      <c r="B77" s="4"/>
    </row>
    <row r="78" ht="16.5" customHeight="1">
      <c r="B78" s="4"/>
    </row>
    <row r="79" ht="16.5" customHeight="1">
      <c r="B79" s="4"/>
    </row>
    <row r="80" ht="16.5" customHeight="1">
      <c r="B80" s="4"/>
    </row>
    <row r="81" ht="16.5" customHeight="1">
      <c r="B81" s="4"/>
    </row>
    <row r="82" ht="16.5" customHeight="1">
      <c r="B82" s="4"/>
    </row>
    <row r="83" ht="16.5" customHeight="1">
      <c r="B83" s="4"/>
    </row>
    <row r="84" ht="16.5" customHeight="1">
      <c r="B84" s="4"/>
    </row>
    <row r="85" ht="16.5" customHeight="1">
      <c r="B85" s="4"/>
    </row>
    <row r="86" ht="16.5" customHeight="1">
      <c r="B86" s="4"/>
    </row>
    <row r="87" ht="16.5" customHeight="1">
      <c r="B87" s="4"/>
    </row>
    <row r="88" ht="16.5" customHeight="1">
      <c r="B88" s="4"/>
    </row>
    <row r="89" ht="16.5" customHeight="1">
      <c r="B89" s="4"/>
    </row>
    <row r="90" ht="16.5" customHeight="1">
      <c r="B90" s="4"/>
    </row>
    <row r="91" ht="16.5" customHeight="1">
      <c r="B91" s="4"/>
    </row>
    <row r="92" ht="16.5" customHeight="1">
      <c r="B92" s="4"/>
    </row>
  </sheetData>
  <sheetProtection/>
  <mergeCells count="135">
    <mergeCell ref="DF53:DG53"/>
    <mergeCell ref="DF54:DG54"/>
    <mergeCell ref="DF55:DG55"/>
    <mergeCell ref="DE56:DG56"/>
    <mergeCell ref="BU51:BV51"/>
    <mergeCell ref="DF51:DG51"/>
    <mergeCell ref="BU52:BV52"/>
    <mergeCell ref="DF52:DG52"/>
    <mergeCell ref="EG6:EH6"/>
    <mergeCell ref="EM6:EN6"/>
    <mergeCell ref="EO6:EP6"/>
    <mergeCell ref="DF50:DG50"/>
    <mergeCell ref="DV6:DW6"/>
    <mergeCell ref="DX6:DY6"/>
    <mergeCell ref="EC6:ED6"/>
    <mergeCell ref="EE6:EF6"/>
    <mergeCell ref="DJ6:DK6"/>
    <mergeCell ref="DL6:DM6"/>
    <mergeCell ref="DN6:DO6"/>
    <mergeCell ref="DP6:DQ6"/>
    <mergeCell ref="CP6:CQ6"/>
    <mergeCell ref="CR6:CS6"/>
    <mergeCell ref="CT6:CU6"/>
    <mergeCell ref="CZ6:DA6"/>
    <mergeCell ref="DE5:DE7"/>
    <mergeCell ref="DF5:DF6"/>
    <mergeCell ref="DG5:DG7"/>
    <mergeCell ref="DH5:DI7"/>
    <mergeCell ref="BY6:BZ6"/>
    <mergeCell ref="CA6:CB6"/>
    <mergeCell ref="CC6:CD6"/>
    <mergeCell ref="CI6:CJ6"/>
    <mergeCell ref="BN6:BO6"/>
    <mergeCell ref="BP6:BQ6"/>
    <mergeCell ref="BR6:BS6"/>
    <mergeCell ref="BW6:BX6"/>
    <mergeCell ref="EO5:EP5"/>
    <mergeCell ref="EQ5:EQ6"/>
    <mergeCell ref="ER5:ER7"/>
    <mergeCell ref="ES5:ES6"/>
    <mergeCell ref="EG5:EH5"/>
    <mergeCell ref="EI5:EJ5"/>
    <mergeCell ref="EK5:EL5"/>
    <mergeCell ref="EM5:EN5"/>
    <mergeCell ref="DZ5:DZ6"/>
    <mergeCell ref="EA5:EA7"/>
    <mergeCell ref="EC5:ED5"/>
    <mergeCell ref="EE5:EF5"/>
    <mergeCell ref="DR5:DS5"/>
    <mergeCell ref="DT5:DU5"/>
    <mergeCell ref="DV5:DW5"/>
    <mergeCell ref="DX5:DY5"/>
    <mergeCell ref="DJ5:DK5"/>
    <mergeCell ref="DL5:DM5"/>
    <mergeCell ref="DN5:DO5"/>
    <mergeCell ref="DP5:DQ5"/>
    <mergeCell ref="CX5:CY5"/>
    <mergeCell ref="CZ5:DA5"/>
    <mergeCell ref="DB5:DC5"/>
    <mergeCell ref="DD5:DD6"/>
    <mergeCell ref="DB6:DC6"/>
    <mergeCell ref="CP5:CQ5"/>
    <mergeCell ref="CR5:CS5"/>
    <mergeCell ref="CT5:CU5"/>
    <mergeCell ref="CV5:CW5"/>
    <mergeCell ref="CI5:CJ5"/>
    <mergeCell ref="CK5:CL5"/>
    <mergeCell ref="CM5:CM6"/>
    <mergeCell ref="CN5:CN7"/>
    <mergeCell ref="CK6:CL6"/>
    <mergeCell ref="CA5:CB5"/>
    <mergeCell ref="CC5:CD5"/>
    <mergeCell ref="CE5:CF5"/>
    <mergeCell ref="CG5:CH5"/>
    <mergeCell ref="BP5:BQ5"/>
    <mergeCell ref="BR5:BS5"/>
    <mergeCell ref="BW5:BX5"/>
    <mergeCell ref="BY5:BZ5"/>
    <mergeCell ref="BH5:BI5"/>
    <mergeCell ref="BJ5:BK5"/>
    <mergeCell ref="BL5:BM5"/>
    <mergeCell ref="BN5:BO5"/>
    <mergeCell ref="S6:T6"/>
    <mergeCell ref="Q5:R5"/>
    <mergeCell ref="S5:T5"/>
    <mergeCell ref="E6:F6"/>
    <mergeCell ref="G6:H6"/>
    <mergeCell ref="O5:P5"/>
    <mergeCell ref="E5:F5"/>
    <mergeCell ref="G5:H5"/>
    <mergeCell ref="I5:J5"/>
    <mergeCell ref="K5:L5"/>
    <mergeCell ref="M5:N5"/>
    <mergeCell ref="A1:E1"/>
    <mergeCell ref="A2:E2"/>
    <mergeCell ref="A5:A7"/>
    <mergeCell ref="B5:C7"/>
    <mergeCell ref="D5:D7"/>
    <mergeCell ref="I6:J6"/>
    <mergeCell ref="K6:L6"/>
    <mergeCell ref="M6:N6"/>
    <mergeCell ref="AT5:AU5"/>
    <mergeCell ref="AV5:AW5"/>
    <mergeCell ref="AE5:AF5"/>
    <mergeCell ref="AG5:AH5"/>
    <mergeCell ref="AI5:AJ5"/>
    <mergeCell ref="AP5:AQ5"/>
    <mergeCell ref="AK5:AK6"/>
    <mergeCell ref="AL5:AL7"/>
    <mergeCell ref="AM5:AM6"/>
    <mergeCell ref="AN5:AO5"/>
    <mergeCell ref="V5:V7"/>
    <mergeCell ref="W5:X5"/>
    <mergeCell ref="U5:U6"/>
    <mergeCell ref="AR5:AS5"/>
    <mergeCell ref="AC5:AD5"/>
    <mergeCell ref="Y5:Z5"/>
    <mergeCell ref="AA5:AB5"/>
    <mergeCell ref="Y6:Z6"/>
    <mergeCell ref="AA6:AB6"/>
    <mergeCell ref="W6:X6"/>
    <mergeCell ref="O6:P6"/>
    <mergeCell ref="BD6:BE6"/>
    <mergeCell ref="AR6:AS6"/>
    <mergeCell ref="AX6:AY6"/>
    <mergeCell ref="AZ6:BA6"/>
    <mergeCell ref="BB6:BC6"/>
    <mergeCell ref="AG6:AH6"/>
    <mergeCell ref="AI6:AJ6"/>
    <mergeCell ref="AN6:AO6"/>
    <mergeCell ref="AP6:AQ6"/>
    <mergeCell ref="AX5:AY5"/>
    <mergeCell ref="AZ5:BA5"/>
    <mergeCell ref="BB5:BC5"/>
    <mergeCell ref="BD5:BE5"/>
  </mergeCells>
  <conditionalFormatting sqref="K68:K72 W68:W72 Y68:Y72 AA68:AA72 AC68:AC72 AE68:AE72 AG68:AG72 AI68:AI72 AN68:AN72 AP68:AP72 AR68:AR72 AT68:AT72 BD68:BD72 AX68:AX72 AZ68:AZ72 BB68:BB72 AV68:AV71 K8:K48 W8:W48 Y8:Y48 AA8:AA48 AC8:AC48 AE8:AE48 AG8:AG48 AI8:AI48 AN8:AN48 AP8:AP48 AR8:AR48 AT8:AT48 BD8:BD48 AX8:AX48 AZ8:AZ48 BB8:BB48 AV8:AV48 BY68:BY72 CP68:CP72 CR68:CR72 CT68:CT72 CV68:CV72 CX68:CX72 CZ68:CZ72 DB68:DB72 BY8:BY48 CP8:CP48 CR8:CR48 CT8:CT48 CV8:CV48 CX8:CX48 CZ8:CZ48 DB8:DB48 DL68:DL72 EC68:EC72 EE68:EE72 EG68:EG72 EI68:EI72 EK68:EK72 EM68:EM72 EO68:EO72 DL8:DL48 EC8:EC48 EE8:EE48 EG8:EG48 EI8:EI48 EK8:EK48 EM8:EM48 EO8:EO48">
    <cfRule type="cellIs" priority="1" dxfId="2" operator="lessThan" stopIfTrue="1">
      <formula>5</formula>
    </cfRule>
  </conditionalFormatting>
  <conditionalFormatting sqref="AM68:AM72 AM8:AM48 BH68:BV69 DF68:DF72 ES8:ES48 ES68:ES72 DF8:DF48">
    <cfRule type="cellIs" priority="3" dxfId="1" operator="lessThan" stopIfTrue="1">
      <formula>5</formula>
    </cfRule>
  </conditionalFormatting>
  <conditionalFormatting sqref="AV72 BG70:BG72 BU8:BV48 BG8:BG48 BU70:BV72">
    <cfRule type="cellIs" priority="4" dxfId="0" operator="lessThan" stopIfTrue="1">
      <formula>5</formula>
    </cfRule>
  </conditionalFormatting>
  <conditionalFormatting sqref="BJ70:BJ72 BP70:BP72 BN70:BN72 BH70:BH72 BL70:BL72 BR70:BR72 BJ8:BJ48 BP8:BP48 BN8:BN48 BH8:BH48 BL8:BL48 BR8:BR48 BW8:BW48 CA8:CA48 CC8:CC48 CI8:CI48 CK8:CK48 CE8:CE48 CG8:CG48 CN8:CN48 DJ8:DJ48 DN8:DN48 DP8:DP48 DV8:DV48 DX8:DX48 DR8:DR48 DT8:DT48 EA8:EA48">
    <cfRule type="cellIs" priority="4" dxfId="2" operator="lessThan" stopIfTrue="1">
      <formula>5</formula>
    </cfRule>
  </conditionalFormatting>
  <conditionalFormatting sqref="DI8:DI48">
    <cfRule type="cellIs" priority="5" dxfId="13" operator="notEqual" stopIfTrue="1">
      <formula>"Lªn líp"</formula>
    </cfRule>
  </conditionalFormatting>
  <printOptions/>
  <pageMargins left="0.2" right="0.2" top="0.27" bottom="0.2" header="0.2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95"/>
  <sheetViews>
    <sheetView zoomScalePageLayoutView="0" workbookViewId="0" topLeftCell="A1">
      <pane xSplit="8" ySplit="7" topLeftCell="BE3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R1" sqref="BR1:BS16384"/>
    </sheetView>
  </sheetViews>
  <sheetFormatPr defaultColWidth="9.140625" defaultRowHeight="16.5" customHeight="1"/>
  <cols>
    <col min="1" max="1" width="4.57421875" style="1" customWidth="1"/>
    <col min="2" max="2" width="18.57421875" style="3" customWidth="1"/>
    <col min="3" max="3" width="8.140625" style="3" customWidth="1"/>
    <col min="4" max="4" width="12.8515625" style="2" hidden="1" customWidth="1"/>
    <col min="5" max="8" width="4.7109375" style="1" hidden="1" customWidth="1"/>
    <col min="9" max="20" width="4.28125" style="1" customWidth="1"/>
    <col min="21" max="21" width="6.28125" style="24" customWidth="1"/>
    <col min="22" max="22" width="5.7109375" style="24" customWidth="1"/>
    <col min="23" max="36" width="4.28125" style="1" customWidth="1"/>
    <col min="37" max="37" width="6.140625" style="1" customWidth="1"/>
    <col min="38" max="38" width="6.00390625" style="1" customWidth="1"/>
    <col min="39" max="39" width="6.421875" style="1" customWidth="1"/>
    <col min="40" max="57" width="4.28125" style="1" customWidth="1"/>
    <col min="58" max="58" width="5.7109375" style="1" customWidth="1"/>
    <col min="59" max="59" width="6.00390625" style="1" customWidth="1"/>
    <col min="60" max="74" width="6.421875" style="1" customWidth="1"/>
    <col min="75" max="75" width="11.28125" style="1" customWidth="1"/>
    <col min="76" max="76" width="4.7109375" style="1" customWidth="1"/>
    <col min="77" max="77" width="10.28125" style="1" customWidth="1"/>
    <col min="78" max="16384" width="9.140625" style="1" customWidth="1"/>
  </cols>
  <sheetData>
    <row r="1" spans="1:5" ht="16.5" customHeight="1">
      <c r="A1" s="233" t="s">
        <v>39</v>
      </c>
      <c r="B1" s="233"/>
      <c r="C1" s="233"/>
      <c r="D1" s="233"/>
      <c r="E1" s="233"/>
    </row>
    <row r="2" spans="1:5" ht="15.75">
      <c r="A2" s="234" t="s">
        <v>28</v>
      </c>
      <c r="B2" s="234"/>
      <c r="C2" s="234"/>
      <c r="D2" s="234"/>
      <c r="E2" s="234"/>
    </row>
    <row r="3" spans="2:5" ht="15.75">
      <c r="B3" s="20"/>
      <c r="C3" s="20"/>
      <c r="D3" s="20"/>
      <c r="E3" s="20"/>
    </row>
    <row r="4" spans="1:5" ht="15.75">
      <c r="A4" s="44" t="s">
        <v>40</v>
      </c>
      <c r="B4" s="55"/>
      <c r="C4" s="2"/>
      <c r="E4" s="2"/>
    </row>
    <row r="5" spans="1:77" ht="15" customHeight="1">
      <c r="A5" s="202" t="s">
        <v>137</v>
      </c>
      <c r="B5" s="232" t="s">
        <v>3</v>
      </c>
      <c r="C5" s="232"/>
      <c r="D5" s="232" t="s">
        <v>4</v>
      </c>
      <c r="E5" s="215" t="s">
        <v>29</v>
      </c>
      <c r="F5" s="216"/>
      <c r="G5" s="215" t="s">
        <v>30</v>
      </c>
      <c r="H5" s="216"/>
      <c r="I5" s="215" t="s">
        <v>31</v>
      </c>
      <c r="J5" s="216"/>
      <c r="K5" s="215" t="s">
        <v>37</v>
      </c>
      <c r="L5" s="216"/>
      <c r="M5" s="215" t="s">
        <v>47</v>
      </c>
      <c r="N5" s="216"/>
      <c r="O5" s="215" t="s">
        <v>41</v>
      </c>
      <c r="P5" s="216"/>
      <c r="Q5" s="215" t="s">
        <v>43</v>
      </c>
      <c r="R5" s="216"/>
      <c r="S5" s="215" t="s">
        <v>32</v>
      </c>
      <c r="T5" s="216"/>
      <c r="U5" s="210" t="s">
        <v>34</v>
      </c>
      <c r="V5" s="212" t="s">
        <v>35</v>
      </c>
      <c r="W5" s="215" t="s">
        <v>36</v>
      </c>
      <c r="X5" s="216"/>
      <c r="Y5" s="215" t="s">
        <v>128</v>
      </c>
      <c r="Z5" s="216"/>
      <c r="AA5" s="215" t="s">
        <v>33</v>
      </c>
      <c r="AB5" s="216"/>
      <c r="AC5" s="215" t="s">
        <v>129</v>
      </c>
      <c r="AD5" s="216"/>
      <c r="AE5" s="215" t="s">
        <v>44</v>
      </c>
      <c r="AF5" s="216"/>
      <c r="AG5" s="215" t="s">
        <v>42</v>
      </c>
      <c r="AH5" s="216"/>
      <c r="AI5" s="215" t="s">
        <v>125</v>
      </c>
      <c r="AJ5" s="216"/>
      <c r="AK5" s="217" t="s">
        <v>34</v>
      </c>
      <c r="AL5" s="219" t="s">
        <v>38</v>
      </c>
      <c r="AM5" s="222" t="s">
        <v>136</v>
      </c>
      <c r="AN5" s="215" t="s">
        <v>138</v>
      </c>
      <c r="AO5" s="216"/>
      <c r="AP5" s="215" t="s">
        <v>139</v>
      </c>
      <c r="AQ5" s="216"/>
      <c r="AR5" s="215" t="s">
        <v>140</v>
      </c>
      <c r="AS5" s="216"/>
      <c r="AT5" s="215" t="s">
        <v>141</v>
      </c>
      <c r="AU5" s="216"/>
      <c r="AV5" s="215" t="s">
        <v>142</v>
      </c>
      <c r="AW5" s="216"/>
      <c r="AX5" s="215" t="s">
        <v>143</v>
      </c>
      <c r="AY5" s="216"/>
      <c r="AZ5" s="215" t="s">
        <v>144</v>
      </c>
      <c r="BA5" s="216"/>
      <c r="BB5" s="215" t="s">
        <v>145</v>
      </c>
      <c r="BC5" s="216"/>
      <c r="BD5" s="215" t="s">
        <v>146</v>
      </c>
      <c r="BE5" s="216"/>
      <c r="BF5" s="61" t="s">
        <v>147</v>
      </c>
      <c r="BG5" s="61" t="s">
        <v>149</v>
      </c>
      <c r="BH5" s="228" t="s">
        <v>151</v>
      </c>
      <c r="BI5" s="229"/>
      <c r="BJ5" s="228" t="s">
        <v>152</v>
      </c>
      <c r="BK5" s="229"/>
      <c r="BL5" s="228" t="s">
        <v>153</v>
      </c>
      <c r="BM5" s="229"/>
      <c r="BN5" s="228" t="s">
        <v>154</v>
      </c>
      <c r="BO5" s="229"/>
      <c r="BP5" s="228" t="s">
        <v>156</v>
      </c>
      <c r="BQ5" s="229"/>
      <c r="BR5" s="228" t="s">
        <v>158</v>
      </c>
      <c r="BS5" s="229"/>
      <c r="BT5" s="57"/>
      <c r="BU5" s="57"/>
      <c r="BV5" s="57"/>
      <c r="BW5" s="242" t="s">
        <v>130</v>
      </c>
      <c r="BX5" s="245" t="s">
        <v>131</v>
      </c>
      <c r="BY5" s="246"/>
    </row>
    <row r="6" spans="1:77" ht="15" customHeight="1">
      <c r="A6" s="202"/>
      <c r="B6" s="232"/>
      <c r="C6" s="232"/>
      <c r="D6" s="232"/>
      <c r="E6" s="208"/>
      <c r="F6" s="209"/>
      <c r="G6" s="208"/>
      <c r="H6" s="209"/>
      <c r="I6" s="208"/>
      <c r="J6" s="209"/>
      <c r="K6" s="208"/>
      <c r="L6" s="209"/>
      <c r="M6" s="208"/>
      <c r="N6" s="209"/>
      <c r="O6" s="208"/>
      <c r="P6" s="209"/>
      <c r="Q6" s="23"/>
      <c r="R6" s="23"/>
      <c r="S6" s="208"/>
      <c r="T6" s="209"/>
      <c r="U6" s="211"/>
      <c r="V6" s="213"/>
      <c r="W6" s="208"/>
      <c r="X6" s="209"/>
      <c r="Y6" s="208"/>
      <c r="Z6" s="209"/>
      <c r="AA6" s="208"/>
      <c r="AB6" s="209"/>
      <c r="AC6" s="18"/>
      <c r="AD6" s="43"/>
      <c r="AE6" s="23"/>
      <c r="AF6" s="23"/>
      <c r="AG6" s="208"/>
      <c r="AH6" s="209"/>
      <c r="AI6" s="208"/>
      <c r="AJ6" s="209"/>
      <c r="AK6" s="218"/>
      <c r="AL6" s="220"/>
      <c r="AM6" s="223"/>
      <c r="AN6" s="208"/>
      <c r="AO6" s="209"/>
      <c r="AP6" s="208"/>
      <c r="AQ6" s="209"/>
      <c r="AR6" s="208"/>
      <c r="AS6" s="209"/>
      <c r="AT6" s="18"/>
      <c r="AU6" s="43"/>
      <c r="AV6" s="23"/>
      <c r="AW6" s="23"/>
      <c r="AX6" s="208"/>
      <c r="AY6" s="209"/>
      <c r="AZ6" s="208"/>
      <c r="BA6" s="209"/>
      <c r="BB6" s="208"/>
      <c r="BC6" s="209"/>
      <c r="BD6" s="208"/>
      <c r="BE6" s="209"/>
      <c r="BF6" s="63" t="s">
        <v>148</v>
      </c>
      <c r="BG6" s="63" t="s">
        <v>148</v>
      </c>
      <c r="BH6" s="86"/>
      <c r="BI6" s="87"/>
      <c r="BJ6" s="86"/>
      <c r="BK6" s="87"/>
      <c r="BL6" s="86"/>
      <c r="BM6" s="87"/>
      <c r="BN6" s="230" t="s">
        <v>155</v>
      </c>
      <c r="BO6" s="231"/>
      <c r="BP6" s="230" t="s">
        <v>157</v>
      </c>
      <c r="BQ6" s="231"/>
      <c r="BR6" s="230" t="s">
        <v>159</v>
      </c>
      <c r="BS6" s="231"/>
      <c r="BT6" s="85"/>
      <c r="BU6" s="85"/>
      <c r="BV6" s="58"/>
      <c r="BW6" s="243"/>
      <c r="BX6" s="247"/>
      <c r="BY6" s="248"/>
    </row>
    <row r="7" spans="1:77" ht="18.75" customHeight="1">
      <c r="A7" s="202"/>
      <c r="B7" s="232"/>
      <c r="C7" s="232"/>
      <c r="D7" s="232"/>
      <c r="E7" s="18">
        <v>3</v>
      </c>
      <c r="F7" s="21"/>
      <c r="G7" s="18">
        <v>3</v>
      </c>
      <c r="H7" s="21"/>
      <c r="I7" s="18">
        <v>3</v>
      </c>
      <c r="J7" s="21"/>
      <c r="K7" s="18">
        <v>3</v>
      </c>
      <c r="L7" s="21"/>
      <c r="M7" s="18">
        <v>3</v>
      </c>
      <c r="N7" s="21"/>
      <c r="O7" s="18">
        <v>3</v>
      </c>
      <c r="P7" s="21"/>
      <c r="Q7" s="23">
        <v>3</v>
      </c>
      <c r="R7" s="23"/>
      <c r="S7" s="18">
        <v>5</v>
      </c>
      <c r="T7" s="21"/>
      <c r="U7" s="25">
        <f>S7+Q7+O7+M7+K7+I7</f>
        <v>20</v>
      </c>
      <c r="V7" s="214"/>
      <c r="W7" s="18">
        <v>5</v>
      </c>
      <c r="X7" s="21"/>
      <c r="Y7" s="18">
        <v>3</v>
      </c>
      <c r="Z7" s="21"/>
      <c r="AA7" s="18">
        <v>6</v>
      </c>
      <c r="AB7" s="21"/>
      <c r="AC7" s="18">
        <v>3</v>
      </c>
      <c r="AD7" s="43"/>
      <c r="AE7" s="23">
        <v>5</v>
      </c>
      <c r="AF7" s="23"/>
      <c r="AG7" s="18">
        <v>7</v>
      </c>
      <c r="AH7" s="21"/>
      <c r="AI7" s="18">
        <v>3</v>
      </c>
      <c r="AJ7" s="21"/>
      <c r="AK7" s="18">
        <f>AI7+AG7+AE7+AC7+AA7+Y7+W7</f>
        <v>32</v>
      </c>
      <c r="AL7" s="221"/>
      <c r="AM7" s="56">
        <f>AK7+U7</f>
        <v>52</v>
      </c>
      <c r="AN7" s="18">
        <v>4</v>
      </c>
      <c r="AO7" s="21"/>
      <c r="AP7" s="18">
        <v>3</v>
      </c>
      <c r="AQ7" s="21"/>
      <c r="AR7" s="18">
        <v>5</v>
      </c>
      <c r="AS7" s="21"/>
      <c r="AT7" s="18">
        <v>3</v>
      </c>
      <c r="AU7" s="43"/>
      <c r="AV7" s="23">
        <v>3</v>
      </c>
      <c r="AW7" s="23"/>
      <c r="AX7" s="18">
        <v>4</v>
      </c>
      <c r="AY7" s="21"/>
      <c r="AZ7" s="18">
        <v>3</v>
      </c>
      <c r="BA7" s="21"/>
      <c r="BB7" s="18">
        <v>3</v>
      </c>
      <c r="BC7" s="21"/>
      <c r="BD7" s="18">
        <v>2</v>
      </c>
      <c r="BE7" s="21"/>
      <c r="BF7" s="43">
        <f>BD7+BB7+AZ7+AX7+AV7+AT7+AR7+AP7+AN7</f>
        <v>30</v>
      </c>
      <c r="BG7" s="43"/>
      <c r="BH7" s="88">
        <v>4</v>
      </c>
      <c r="BI7" s="88"/>
      <c r="BJ7" s="88">
        <v>4</v>
      </c>
      <c r="BK7" s="88"/>
      <c r="BL7" s="88">
        <v>4</v>
      </c>
      <c r="BM7" s="88"/>
      <c r="BN7" s="88">
        <v>4</v>
      </c>
      <c r="BO7" s="88"/>
      <c r="BP7" s="88">
        <v>3</v>
      </c>
      <c r="BQ7" s="88"/>
      <c r="BR7" s="88">
        <v>1</v>
      </c>
      <c r="BS7" s="88"/>
      <c r="BT7" s="56" t="e">
        <f>BR7+BP7+#REF!+BN7+#REF!+BL7+BJ7+BH7</f>
        <v>#REF!</v>
      </c>
      <c r="BU7" s="56"/>
      <c r="BV7" s="56"/>
      <c r="BW7" s="244"/>
      <c r="BX7" s="249"/>
      <c r="BY7" s="250"/>
    </row>
    <row r="8" spans="1:77" ht="17.25" customHeight="1">
      <c r="A8" s="36">
        <v>1</v>
      </c>
      <c r="B8" s="37" t="s">
        <v>87</v>
      </c>
      <c r="C8" s="38" t="s">
        <v>88</v>
      </c>
      <c r="D8" s="40"/>
      <c r="E8" s="19"/>
      <c r="F8" s="16"/>
      <c r="G8" s="16"/>
      <c r="H8" s="16"/>
      <c r="I8" s="16">
        <v>5</v>
      </c>
      <c r="J8" s="16">
        <v>3</v>
      </c>
      <c r="K8" s="16">
        <v>5</v>
      </c>
      <c r="L8" s="16">
        <v>3</v>
      </c>
      <c r="M8" s="16">
        <v>8</v>
      </c>
      <c r="N8" s="16"/>
      <c r="O8" s="16">
        <v>6</v>
      </c>
      <c r="P8" s="16"/>
      <c r="Q8" s="16">
        <v>7</v>
      </c>
      <c r="R8" s="16"/>
      <c r="S8" s="16">
        <v>6</v>
      </c>
      <c r="T8" s="16"/>
      <c r="U8" s="27">
        <f aca="true" t="shared" si="0" ref="U8:U49">S8*$S$7+Q8*$Q$7+O8*$O$7+M8*$M$7+K8*$K$7+I8*$I$7</f>
        <v>123</v>
      </c>
      <c r="V8" s="22">
        <f aca="true" t="shared" si="1" ref="V8:V49">U8/$U$7</f>
        <v>6.15</v>
      </c>
      <c r="W8" s="16">
        <v>5</v>
      </c>
      <c r="X8" s="16"/>
      <c r="Y8" s="16">
        <v>5</v>
      </c>
      <c r="Z8" s="16"/>
      <c r="AA8" s="16">
        <v>4</v>
      </c>
      <c r="AB8" s="16">
        <v>3</v>
      </c>
      <c r="AC8" s="16">
        <v>6</v>
      </c>
      <c r="AD8" s="16"/>
      <c r="AE8" s="16">
        <v>3</v>
      </c>
      <c r="AF8" s="16" t="s">
        <v>160</v>
      </c>
      <c r="AG8" s="16">
        <v>5</v>
      </c>
      <c r="AH8" s="16">
        <v>3</v>
      </c>
      <c r="AI8" s="16">
        <v>6</v>
      </c>
      <c r="AJ8" s="16"/>
      <c r="AK8" s="27">
        <f>AI8*$AI$7+AG8*$AG$7+AE8*$AE$7+AC8*$AC$7+AA8*$AA$7+Y8*$Y$7+W8*$W$7</f>
        <v>150</v>
      </c>
      <c r="AL8" s="22">
        <f>AK8/$AK$7</f>
        <v>4.6875</v>
      </c>
      <c r="AM8" s="22">
        <f>(AK8+U8)/$AM$7</f>
        <v>5.25</v>
      </c>
      <c r="AN8" s="16">
        <v>5</v>
      </c>
      <c r="AO8" s="16"/>
      <c r="AP8" s="16">
        <v>5</v>
      </c>
      <c r="AQ8" s="16"/>
      <c r="AR8" s="16">
        <v>5</v>
      </c>
      <c r="AS8" s="16"/>
      <c r="AT8" s="16">
        <v>4</v>
      </c>
      <c r="AU8" s="16">
        <v>3</v>
      </c>
      <c r="AW8" s="16"/>
      <c r="AX8" s="16">
        <v>5</v>
      </c>
      <c r="AY8" s="16">
        <v>2</v>
      </c>
      <c r="AZ8" s="16"/>
      <c r="BA8" s="16"/>
      <c r="BB8" s="16">
        <v>5</v>
      </c>
      <c r="BC8" s="16"/>
      <c r="BD8" s="16">
        <v>4</v>
      </c>
      <c r="BE8" s="16">
        <v>4</v>
      </c>
      <c r="BF8" s="26">
        <f>BD8*$BD$7+BB8*$BB$7+AZ8*$AZ$7+AX8*$AX$7+AV8*$AV$7+AT8*$AT$7+AR8*$AR$7+AP8*$AP$7+AN8*$AN$7</f>
        <v>115</v>
      </c>
      <c r="BG8" s="62">
        <f>BF8/$BF$7</f>
        <v>3.8333333333333335</v>
      </c>
      <c r="BH8" s="89">
        <v>3</v>
      </c>
      <c r="BI8" s="89"/>
      <c r="BJ8" s="89">
        <v>3</v>
      </c>
      <c r="BK8" s="59"/>
      <c r="BL8" s="89">
        <v>2</v>
      </c>
      <c r="BM8" s="89"/>
      <c r="BN8" s="89">
        <v>2</v>
      </c>
      <c r="BO8" s="89"/>
      <c r="BP8" s="89">
        <v>4</v>
      </c>
      <c r="BQ8" s="89"/>
      <c r="BR8" s="89"/>
      <c r="BS8" s="89"/>
      <c r="BT8" s="89"/>
      <c r="BU8" s="89"/>
      <c r="BV8" s="89"/>
      <c r="BW8" s="47" t="str">
        <f aca="true" t="shared" si="2" ref="BW8:BW51">IF(AM8&gt;=8.995,"XuÊt s¾c",IF(AM8&gt;=7.995,"Giái",IF(AM8&gt;=6.995,"Kh¸",IF(AM8&gt;=5.995,"TB Kh¸",IF(AM8&gt;=4.995,"Trung b×nh",IF(AM8&gt;=3.995,"YÕu",IF(AM8&lt;3.995,"KÐm")))))))</f>
        <v>Trung b×nh</v>
      </c>
      <c r="BX8" s="48">
        <f>SUM((IF(I8&gt;=5,0,$I$7)),(IF(K8&gt;=5,0,$K$7)),(IF(M8&gt;=5,0,$M$7)),(IF(O8&gt;=5,0,$O$7)),(IF(Q8&gt;=5,0,$Q$7)),(IF(S8&gt;=5,0,$S$7)),(IF(W8&gt;=5,0,$W$7)),(IF(Y8&gt;=5,0,$Y$7)),(IF(AA8&gt;=5,0,$AA$7)),(IF(AC8&gt;=5,0,$AC$7)),(IF(AE8&gt;=5,0,$AE$7)),(IF(AG8&gt;=5,0,$AG$7)),(IF(AI8&gt;=5,0,$AI$7)))</f>
        <v>11</v>
      </c>
      <c r="BY8" s="49" t="str">
        <f aca="true" t="shared" si="3" ref="BY8:BY51">IF(AM8&lt;3.495,"Th«i häc",IF(AM8&lt;4.995,"Ngõng häc",IF(BX8&gt;25,"Ngõng häc","Lªn Líp")))</f>
        <v>Lªn Líp</v>
      </c>
    </row>
    <row r="9" spans="1:77" ht="17.25" customHeight="1">
      <c r="A9" s="36">
        <v>2</v>
      </c>
      <c r="B9" s="37" t="s">
        <v>81</v>
      </c>
      <c r="C9" s="38" t="s">
        <v>88</v>
      </c>
      <c r="D9" s="39"/>
      <c r="E9" s="19"/>
      <c r="F9" s="16"/>
      <c r="G9" s="16"/>
      <c r="H9" s="16"/>
      <c r="I9" s="16">
        <v>8</v>
      </c>
      <c r="J9" s="16"/>
      <c r="K9" s="16">
        <v>9</v>
      </c>
      <c r="L9" s="16"/>
      <c r="M9" s="16">
        <v>8</v>
      </c>
      <c r="N9" s="16"/>
      <c r="O9" s="16">
        <v>6</v>
      </c>
      <c r="P9" s="16"/>
      <c r="Q9" s="16">
        <v>7</v>
      </c>
      <c r="R9" s="16"/>
      <c r="S9" s="16">
        <v>6</v>
      </c>
      <c r="T9" s="16"/>
      <c r="U9" s="27">
        <f t="shared" si="0"/>
        <v>144</v>
      </c>
      <c r="V9" s="22">
        <f t="shared" si="1"/>
        <v>7.2</v>
      </c>
      <c r="W9" s="16">
        <v>6</v>
      </c>
      <c r="X9" s="16"/>
      <c r="Y9" s="16">
        <v>7</v>
      </c>
      <c r="Z9" s="16"/>
      <c r="AA9" s="16">
        <v>6</v>
      </c>
      <c r="AB9" s="16"/>
      <c r="AC9" s="16">
        <v>7</v>
      </c>
      <c r="AD9" s="16"/>
      <c r="AE9" s="16">
        <v>6</v>
      </c>
      <c r="AF9" s="16"/>
      <c r="AG9" s="16">
        <v>6</v>
      </c>
      <c r="AH9" s="16"/>
      <c r="AI9" s="16">
        <v>5</v>
      </c>
      <c r="AJ9" s="16"/>
      <c r="AK9" s="27">
        <f>AI9*$AI$7+AG9*$AG$7+AE9*$AE$7+AC9*$AC$7+AA9*$AA$7+Y9*$Y$7+W9*$W$7</f>
        <v>195</v>
      </c>
      <c r="AL9" s="22">
        <f>AK9/$AK$7</f>
        <v>6.09375</v>
      </c>
      <c r="AM9" s="22">
        <f>(AK9+U9)/$AM$7</f>
        <v>6.519230769230769</v>
      </c>
      <c r="AN9" s="16">
        <v>7</v>
      </c>
      <c r="AO9" s="16"/>
      <c r="AP9" s="16">
        <v>5</v>
      </c>
      <c r="AQ9" s="16"/>
      <c r="AR9" s="16">
        <v>7</v>
      </c>
      <c r="AS9" s="16"/>
      <c r="AT9" s="16">
        <v>8</v>
      </c>
      <c r="AU9" s="16"/>
      <c r="AV9" s="16">
        <v>7</v>
      </c>
      <c r="AW9" s="16"/>
      <c r="AX9" s="16">
        <v>8</v>
      </c>
      <c r="AY9" s="16"/>
      <c r="AZ9" s="16">
        <v>6</v>
      </c>
      <c r="BA9" s="16"/>
      <c r="BB9" s="16">
        <v>8</v>
      </c>
      <c r="BC9" s="16"/>
      <c r="BD9" s="16">
        <v>6</v>
      </c>
      <c r="BE9" s="16"/>
      <c r="BF9" s="26">
        <f aca="true" t="shared" si="4" ref="BF9:BF51">BD9*$BD$7+BB9*$BB$7+AZ9*$AZ$7+AX9*$AX$7+AV9*$AV$7+AT9*$AT$7+AR9*$AR$7+AP9*$AP$7+AN9*$AN$7</f>
        <v>209</v>
      </c>
      <c r="BG9" s="62">
        <f aca="true" t="shared" si="5" ref="BG9:BG51">BF9/$BF$7</f>
        <v>6.966666666666667</v>
      </c>
      <c r="BH9" s="90">
        <v>6</v>
      </c>
      <c r="BI9" s="90"/>
      <c r="BJ9" s="90">
        <v>8</v>
      </c>
      <c r="BK9" s="22"/>
      <c r="BL9" s="90">
        <v>7</v>
      </c>
      <c r="BM9" s="90"/>
      <c r="BN9" s="90">
        <v>8</v>
      </c>
      <c r="BO9" s="90"/>
      <c r="BP9" s="90">
        <v>9</v>
      </c>
      <c r="BQ9" s="90"/>
      <c r="BR9" s="90"/>
      <c r="BS9" s="90"/>
      <c r="BT9" s="89"/>
      <c r="BU9" s="90"/>
      <c r="BV9" s="90"/>
      <c r="BW9" s="50" t="str">
        <f t="shared" si="2"/>
        <v>TB Kh¸</v>
      </c>
      <c r="BX9" s="51">
        <f aca="true" t="shared" si="6" ref="BX9:BX51">SUM((IF(I9&gt;=5,0,$I$7)),(IF(K9&gt;=5,0,$K$7)),(IF(M9&gt;=5,0,$M$7)),(IF(O9&gt;=5,0,$O$7)),(IF(Q9&gt;=5,0,$Q$7)),(IF(S9&gt;=5,0,$S$7)),(IF(W9&gt;=5,0,$W$7)),(IF(Y9&gt;=5,0,$Y$7)),(IF(AA9&gt;=5,0,$AA$7)),(IF(AC9&gt;=5,0,$AC$7)),(IF(AE9&gt;=5,0,$AE$7)),(IF(AG9&gt;=5,0,$AG$7)),(IF(AI9&gt;=5,0,$AI$7)))</f>
        <v>0</v>
      </c>
      <c r="BY9" s="52" t="str">
        <f t="shared" si="3"/>
        <v>Lªn Líp</v>
      </c>
    </row>
    <row r="10" spans="1:77" ht="17.25" customHeight="1">
      <c r="A10" s="36">
        <v>3</v>
      </c>
      <c r="B10" s="37" t="s">
        <v>89</v>
      </c>
      <c r="C10" s="38" t="s">
        <v>78</v>
      </c>
      <c r="D10" s="39"/>
      <c r="E10" s="19"/>
      <c r="F10" s="16"/>
      <c r="G10" s="16"/>
      <c r="H10" s="16"/>
      <c r="I10" s="16">
        <v>5</v>
      </c>
      <c r="J10" s="16">
        <v>4</v>
      </c>
      <c r="K10" s="16">
        <v>8</v>
      </c>
      <c r="L10" s="16"/>
      <c r="M10" s="16">
        <v>8</v>
      </c>
      <c r="N10" s="16"/>
      <c r="O10" s="16">
        <v>7</v>
      </c>
      <c r="P10" s="16"/>
      <c r="Q10" s="16">
        <v>7</v>
      </c>
      <c r="R10" s="16"/>
      <c r="S10" s="16">
        <v>6</v>
      </c>
      <c r="T10" s="16"/>
      <c r="U10" s="27">
        <f t="shared" si="0"/>
        <v>135</v>
      </c>
      <c r="V10" s="22">
        <f t="shared" si="1"/>
        <v>6.75</v>
      </c>
      <c r="W10" s="16">
        <v>6</v>
      </c>
      <c r="X10" s="16"/>
      <c r="Y10" s="16">
        <v>5</v>
      </c>
      <c r="Z10" s="16"/>
      <c r="AA10" s="16">
        <v>5</v>
      </c>
      <c r="AB10" s="16">
        <v>4</v>
      </c>
      <c r="AC10" s="16">
        <v>5</v>
      </c>
      <c r="AD10" s="16"/>
      <c r="AE10" s="16">
        <v>5</v>
      </c>
      <c r="AF10" s="16"/>
      <c r="AG10" s="16">
        <v>5</v>
      </c>
      <c r="AH10" s="16"/>
      <c r="AI10" s="16">
        <v>6</v>
      </c>
      <c r="AJ10" s="16">
        <v>4</v>
      </c>
      <c r="AK10" s="27">
        <f aca="true" t="shared" si="7" ref="AK10:AK51">AI10*$AI$7+AG10*$AG$7+AE10*$AE$7+AC10*$AC$7+AA10*$AA$7+Y10*$Y$7+W10*$W$7</f>
        <v>168</v>
      </c>
      <c r="AL10" s="22">
        <f aca="true" t="shared" si="8" ref="AL10:AL51">AK10/$AK$7</f>
        <v>5.25</v>
      </c>
      <c r="AM10" s="22">
        <f aca="true" t="shared" si="9" ref="AM10:AM49">(AK10+U10)/$AM$7</f>
        <v>5.826923076923077</v>
      </c>
      <c r="AN10" s="16">
        <v>5</v>
      </c>
      <c r="AO10" s="16"/>
      <c r="AP10" s="16">
        <v>6</v>
      </c>
      <c r="AQ10" s="16"/>
      <c r="AR10" s="16">
        <v>6</v>
      </c>
      <c r="AS10" s="16"/>
      <c r="AT10" s="16">
        <v>5</v>
      </c>
      <c r="AU10" s="16">
        <v>3</v>
      </c>
      <c r="AV10" s="16">
        <v>6</v>
      </c>
      <c r="AW10" s="16">
        <v>4</v>
      </c>
      <c r="AX10" s="16">
        <v>5</v>
      </c>
      <c r="AY10" s="16"/>
      <c r="AZ10" s="16">
        <v>5</v>
      </c>
      <c r="BA10" s="16"/>
      <c r="BB10" s="16">
        <v>5</v>
      </c>
      <c r="BC10" s="16"/>
      <c r="BD10" s="16">
        <v>5</v>
      </c>
      <c r="BE10" s="16"/>
      <c r="BF10" s="26">
        <f>BD10*$BD$7+BB10*$BB$7+AZ10*$AZ$7+AX10*$AX$7+AV10*$AV$7+AT10*$AT$7+AR10*$AR$7+AP10*$AP$7+AN10*$AN$7</f>
        <v>161</v>
      </c>
      <c r="BG10" s="62">
        <f>BF10/$BF$7</f>
        <v>5.366666666666666</v>
      </c>
      <c r="BH10" s="90">
        <v>6</v>
      </c>
      <c r="BI10" s="90"/>
      <c r="BJ10" s="90">
        <v>5</v>
      </c>
      <c r="BK10" s="22"/>
      <c r="BL10" s="90">
        <v>4</v>
      </c>
      <c r="BM10" s="90"/>
      <c r="BN10" s="90">
        <v>5</v>
      </c>
      <c r="BO10" s="90"/>
      <c r="BP10" s="90">
        <v>6</v>
      </c>
      <c r="BQ10" s="90"/>
      <c r="BR10" s="90"/>
      <c r="BS10" s="90"/>
      <c r="BT10" s="89"/>
      <c r="BU10" s="90"/>
      <c r="BV10" s="90"/>
      <c r="BW10" s="50" t="str">
        <f t="shared" si="2"/>
        <v>Trung b×nh</v>
      </c>
      <c r="BX10" s="51">
        <f t="shared" si="6"/>
        <v>0</v>
      </c>
      <c r="BY10" s="52" t="str">
        <f t="shared" si="3"/>
        <v>Lªn Líp</v>
      </c>
    </row>
    <row r="11" spans="1:77" ht="17.25" customHeight="1">
      <c r="A11" s="36">
        <v>4</v>
      </c>
      <c r="B11" s="30" t="s">
        <v>66</v>
      </c>
      <c r="C11" s="31" t="s">
        <v>78</v>
      </c>
      <c r="D11" s="32"/>
      <c r="E11" s="19"/>
      <c r="F11" s="16"/>
      <c r="G11" s="16"/>
      <c r="H11" s="16"/>
      <c r="I11" s="16">
        <v>5</v>
      </c>
      <c r="J11" s="16"/>
      <c r="K11" s="16">
        <v>8</v>
      </c>
      <c r="L11" s="16"/>
      <c r="M11" s="16">
        <v>9</v>
      </c>
      <c r="N11" s="16"/>
      <c r="O11" s="16">
        <v>7</v>
      </c>
      <c r="P11" s="16"/>
      <c r="Q11" s="16">
        <v>6</v>
      </c>
      <c r="R11" s="16"/>
      <c r="S11" s="16">
        <v>6</v>
      </c>
      <c r="T11" s="16"/>
      <c r="U11" s="27">
        <f t="shared" si="0"/>
        <v>135</v>
      </c>
      <c r="V11" s="22">
        <f t="shared" si="1"/>
        <v>6.75</v>
      </c>
      <c r="W11" s="16">
        <v>6</v>
      </c>
      <c r="X11" s="16"/>
      <c r="Y11" s="16">
        <v>5</v>
      </c>
      <c r="Z11" s="16"/>
      <c r="AA11" s="16">
        <v>6</v>
      </c>
      <c r="AB11" s="16"/>
      <c r="AC11" s="16">
        <v>7</v>
      </c>
      <c r="AD11" s="16"/>
      <c r="AE11" s="16">
        <v>8</v>
      </c>
      <c r="AF11" s="16"/>
      <c r="AG11" s="16">
        <v>6</v>
      </c>
      <c r="AH11" s="16"/>
      <c r="AI11" s="16">
        <v>5</v>
      </c>
      <c r="AJ11" s="16"/>
      <c r="AK11" s="27">
        <f t="shared" si="7"/>
        <v>199</v>
      </c>
      <c r="AL11" s="22">
        <f t="shared" si="8"/>
        <v>6.21875</v>
      </c>
      <c r="AM11" s="22">
        <f t="shared" si="9"/>
        <v>6.423076923076923</v>
      </c>
      <c r="AN11" s="16">
        <v>5</v>
      </c>
      <c r="AO11" s="16"/>
      <c r="AP11" s="16">
        <v>6</v>
      </c>
      <c r="AQ11" s="16"/>
      <c r="AR11" s="16">
        <v>6</v>
      </c>
      <c r="AS11" s="16">
        <v>4</v>
      </c>
      <c r="AT11" s="16">
        <v>6</v>
      </c>
      <c r="AU11" s="16"/>
      <c r="AV11" s="16">
        <v>6</v>
      </c>
      <c r="AW11" s="16">
        <v>4</v>
      </c>
      <c r="AX11" s="16">
        <v>8</v>
      </c>
      <c r="AY11" s="16"/>
      <c r="AZ11" s="16">
        <v>5</v>
      </c>
      <c r="BA11" s="16"/>
      <c r="BB11" s="16">
        <v>8</v>
      </c>
      <c r="BC11" s="16"/>
      <c r="BD11" s="16">
        <v>5</v>
      </c>
      <c r="BE11" s="16">
        <v>4</v>
      </c>
      <c r="BF11" s="26">
        <f t="shared" si="4"/>
        <v>185</v>
      </c>
      <c r="BG11" s="62">
        <f t="shared" si="5"/>
        <v>6.166666666666667</v>
      </c>
      <c r="BH11" s="90">
        <v>4</v>
      </c>
      <c r="BI11" s="90"/>
      <c r="BJ11" s="90">
        <v>6</v>
      </c>
      <c r="BK11" s="22"/>
      <c r="BL11" s="90">
        <v>5</v>
      </c>
      <c r="BM11" s="90"/>
      <c r="BN11" s="90">
        <v>7</v>
      </c>
      <c r="BO11" s="90"/>
      <c r="BP11" s="90">
        <v>6</v>
      </c>
      <c r="BQ11" s="90"/>
      <c r="BR11" s="90"/>
      <c r="BS11" s="90"/>
      <c r="BT11" s="89"/>
      <c r="BU11" s="90"/>
      <c r="BV11" s="90"/>
      <c r="BW11" s="50" t="str">
        <f t="shared" si="2"/>
        <v>TB Kh¸</v>
      </c>
      <c r="BX11" s="51">
        <f t="shared" si="6"/>
        <v>0</v>
      </c>
      <c r="BY11" s="52" t="str">
        <f t="shared" si="3"/>
        <v>Lªn Líp</v>
      </c>
    </row>
    <row r="12" spans="1:77" ht="17.25" customHeight="1">
      <c r="A12" s="36">
        <v>5</v>
      </c>
      <c r="B12" s="37" t="s">
        <v>90</v>
      </c>
      <c r="C12" s="38" t="s">
        <v>17</v>
      </c>
      <c r="D12" s="39"/>
      <c r="E12" s="19"/>
      <c r="F12" s="16"/>
      <c r="G12" s="16"/>
      <c r="H12" s="16"/>
      <c r="I12" s="16">
        <v>5</v>
      </c>
      <c r="J12" s="16"/>
      <c r="K12" s="16">
        <v>6</v>
      </c>
      <c r="L12" s="16"/>
      <c r="M12" s="16">
        <v>7</v>
      </c>
      <c r="N12" s="16"/>
      <c r="O12" s="16">
        <v>6</v>
      </c>
      <c r="P12" s="16"/>
      <c r="Q12" s="16">
        <v>6</v>
      </c>
      <c r="R12" s="16"/>
      <c r="S12" s="16">
        <v>5</v>
      </c>
      <c r="T12" s="16"/>
      <c r="U12" s="27">
        <f t="shared" si="0"/>
        <v>115</v>
      </c>
      <c r="V12" s="22">
        <f t="shared" si="1"/>
        <v>5.75</v>
      </c>
      <c r="W12" s="16">
        <v>5</v>
      </c>
      <c r="X12" s="16">
        <v>2</v>
      </c>
      <c r="Y12" s="16">
        <v>5</v>
      </c>
      <c r="Z12" s="16">
        <v>4</v>
      </c>
      <c r="AA12" s="16">
        <v>6</v>
      </c>
      <c r="AB12" s="16">
        <v>3</v>
      </c>
      <c r="AC12" s="16">
        <v>5</v>
      </c>
      <c r="AD12" s="16">
        <v>3</v>
      </c>
      <c r="AE12" s="16">
        <v>2</v>
      </c>
      <c r="AF12" s="16" t="s">
        <v>160</v>
      </c>
      <c r="AG12" s="16">
        <v>5</v>
      </c>
      <c r="AH12" s="16"/>
      <c r="AI12" s="16">
        <v>4</v>
      </c>
      <c r="AJ12" s="16"/>
      <c r="AK12" s="27">
        <f t="shared" si="7"/>
        <v>148</v>
      </c>
      <c r="AL12" s="22">
        <f t="shared" si="8"/>
        <v>4.625</v>
      </c>
      <c r="AM12" s="22">
        <f t="shared" si="9"/>
        <v>5.0576923076923075</v>
      </c>
      <c r="AN12" s="16">
        <v>6</v>
      </c>
      <c r="AO12" s="16"/>
      <c r="AP12" s="16">
        <v>5</v>
      </c>
      <c r="AQ12" s="16"/>
      <c r="AR12" s="16">
        <v>5</v>
      </c>
      <c r="AS12" s="16">
        <v>3</v>
      </c>
      <c r="AT12" s="16">
        <v>7</v>
      </c>
      <c r="AU12" s="16"/>
      <c r="AV12" s="16">
        <v>5</v>
      </c>
      <c r="AW12" s="16">
        <v>3</v>
      </c>
      <c r="AX12" s="16">
        <v>5</v>
      </c>
      <c r="AY12" s="16"/>
      <c r="AZ12" s="16">
        <v>4</v>
      </c>
      <c r="BA12" s="16">
        <v>4</v>
      </c>
      <c r="BB12" s="16">
        <v>6</v>
      </c>
      <c r="BC12" s="16"/>
      <c r="BD12" s="16">
        <v>3</v>
      </c>
      <c r="BE12" s="16">
        <v>3</v>
      </c>
      <c r="BF12" s="26">
        <f t="shared" si="4"/>
        <v>156</v>
      </c>
      <c r="BG12" s="62">
        <f t="shared" si="5"/>
        <v>5.2</v>
      </c>
      <c r="BH12" s="90">
        <v>6</v>
      </c>
      <c r="BI12" s="90"/>
      <c r="BJ12" s="90">
        <v>6</v>
      </c>
      <c r="BK12" s="22"/>
      <c r="BL12" s="90">
        <v>2</v>
      </c>
      <c r="BM12" s="90"/>
      <c r="BN12" s="90">
        <v>2</v>
      </c>
      <c r="BO12" s="90"/>
      <c r="BP12" s="90">
        <v>5</v>
      </c>
      <c r="BQ12" s="90"/>
      <c r="BR12" s="90"/>
      <c r="BS12" s="90"/>
      <c r="BT12" s="89"/>
      <c r="BU12" s="90"/>
      <c r="BV12" s="90"/>
      <c r="BW12" s="50" t="str">
        <f t="shared" si="2"/>
        <v>Trung b×nh</v>
      </c>
      <c r="BX12" s="51">
        <f t="shared" si="6"/>
        <v>8</v>
      </c>
      <c r="BY12" s="52" t="str">
        <f t="shared" si="3"/>
        <v>Lªn Líp</v>
      </c>
    </row>
    <row r="13" spans="1:77" ht="17.25" customHeight="1">
      <c r="A13" s="36">
        <v>6</v>
      </c>
      <c r="B13" s="37" t="s">
        <v>91</v>
      </c>
      <c r="C13" s="38" t="s">
        <v>92</v>
      </c>
      <c r="D13" s="40"/>
      <c r="E13" s="19"/>
      <c r="F13" s="16"/>
      <c r="G13" s="16"/>
      <c r="H13" s="16"/>
      <c r="I13" s="16">
        <v>5</v>
      </c>
      <c r="J13" s="16"/>
      <c r="K13" s="16">
        <v>9</v>
      </c>
      <c r="L13" s="16"/>
      <c r="M13" s="16">
        <v>7</v>
      </c>
      <c r="N13" s="16"/>
      <c r="O13" s="16">
        <v>7</v>
      </c>
      <c r="P13" s="16"/>
      <c r="Q13" s="16">
        <v>6</v>
      </c>
      <c r="R13" s="16"/>
      <c r="S13" s="16">
        <v>7</v>
      </c>
      <c r="T13" s="16"/>
      <c r="U13" s="27">
        <f t="shared" si="0"/>
        <v>137</v>
      </c>
      <c r="V13" s="22">
        <f t="shared" si="1"/>
        <v>6.85</v>
      </c>
      <c r="W13" s="16">
        <v>5</v>
      </c>
      <c r="X13" s="16"/>
      <c r="Y13" s="16">
        <v>5</v>
      </c>
      <c r="Z13" s="16"/>
      <c r="AA13" s="16">
        <v>5</v>
      </c>
      <c r="AB13" s="16"/>
      <c r="AC13" s="16">
        <v>7</v>
      </c>
      <c r="AD13" s="16"/>
      <c r="AE13" s="16">
        <v>7</v>
      </c>
      <c r="AF13" s="16"/>
      <c r="AG13" s="16">
        <v>6</v>
      </c>
      <c r="AH13" s="16"/>
      <c r="AI13" s="16">
        <v>6</v>
      </c>
      <c r="AJ13" s="16"/>
      <c r="AK13" s="27">
        <f t="shared" si="7"/>
        <v>186</v>
      </c>
      <c r="AL13" s="22">
        <f t="shared" si="8"/>
        <v>5.8125</v>
      </c>
      <c r="AM13" s="22">
        <f t="shared" si="9"/>
        <v>6.211538461538462</v>
      </c>
      <c r="AN13" s="16">
        <v>5</v>
      </c>
      <c r="AO13" s="16"/>
      <c r="AP13" s="16">
        <v>5</v>
      </c>
      <c r="AQ13" s="16"/>
      <c r="AR13" s="16">
        <v>7</v>
      </c>
      <c r="AS13" s="16"/>
      <c r="AT13" s="16">
        <v>5</v>
      </c>
      <c r="AU13" s="16"/>
      <c r="AV13" s="16">
        <v>5</v>
      </c>
      <c r="AW13" s="16">
        <v>3</v>
      </c>
      <c r="AX13" s="16">
        <v>7</v>
      </c>
      <c r="AY13" s="16"/>
      <c r="AZ13" s="16">
        <v>6</v>
      </c>
      <c r="BA13" s="16"/>
      <c r="BB13" s="16">
        <v>5</v>
      </c>
      <c r="BC13" s="16"/>
      <c r="BD13" s="16">
        <v>6</v>
      </c>
      <c r="BE13" s="16"/>
      <c r="BF13" s="26">
        <f t="shared" si="4"/>
        <v>173</v>
      </c>
      <c r="BG13" s="62">
        <f t="shared" si="5"/>
        <v>5.766666666666667</v>
      </c>
      <c r="BH13" s="90">
        <v>5</v>
      </c>
      <c r="BI13" s="90"/>
      <c r="BJ13" s="90">
        <v>6</v>
      </c>
      <c r="BK13" s="22"/>
      <c r="BL13" s="90">
        <v>6</v>
      </c>
      <c r="BM13" s="90"/>
      <c r="BN13" s="90">
        <v>7</v>
      </c>
      <c r="BO13" s="90"/>
      <c r="BP13" s="90">
        <v>8</v>
      </c>
      <c r="BQ13" s="90"/>
      <c r="BR13" s="90"/>
      <c r="BS13" s="90"/>
      <c r="BT13" s="90"/>
      <c r="BU13" s="90"/>
      <c r="BV13" s="90"/>
      <c r="BW13" s="50" t="str">
        <f t="shared" si="2"/>
        <v>TB Kh¸</v>
      </c>
      <c r="BX13" s="51">
        <f t="shared" si="6"/>
        <v>0</v>
      </c>
      <c r="BY13" s="52" t="str">
        <f t="shared" si="3"/>
        <v>Lªn Líp</v>
      </c>
    </row>
    <row r="14" spans="1:77" ht="17.25" customHeight="1">
      <c r="A14" s="36">
        <v>7</v>
      </c>
      <c r="B14" s="37" t="s">
        <v>73</v>
      </c>
      <c r="C14" s="38" t="s">
        <v>0</v>
      </c>
      <c r="D14" s="40"/>
      <c r="E14" s="19"/>
      <c r="F14" s="16"/>
      <c r="G14" s="16"/>
      <c r="H14" s="16"/>
      <c r="I14" s="16">
        <v>5</v>
      </c>
      <c r="J14" s="16"/>
      <c r="K14" s="16">
        <v>8</v>
      </c>
      <c r="L14" s="16"/>
      <c r="M14" s="16">
        <v>6</v>
      </c>
      <c r="N14" s="16"/>
      <c r="O14" s="16">
        <v>7</v>
      </c>
      <c r="P14" s="16"/>
      <c r="Q14" s="16">
        <v>6</v>
      </c>
      <c r="R14" s="16"/>
      <c r="S14" s="16">
        <v>5</v>
      </c>
      <c r="T14" s="16">
        <v>4</v>
      </c>
      <c r="U14" s="27">
        <f t="shared" si="0"/>
        <v>121</v>
      </c>
      <c r="V14" s="22">
        <f t="shared" si="1"/>
        <v>6.05</v>
      </c>
      <c r="W14" s="16">
        <v>5</v>
      </c>
      <c r="X14" s="16"/>
      <c r="Y14" s="16">
        <v>5</v>
      </c>
      <c r="Z14" s="16"/>
      <c r="AA14" s="16">
        <v>4</v>
      </c>
      <c r="AB14" s="16">
        <v>4</v>
      </c>
      <c r="AC14" s="16">
        <v>5</v>
      </c>
      <c r="AD14" s="16"/>
      <c r="AE14" s="16">
        <v>5</v>
      </c>
      <c r="AF14" s="16">
        <v>3</v>
      </c>
      <c r="AG14" s="16">
        <v>6</v>
      </c>
      <c r="AH14" s="16">
        <v>4</v>
      </c>
      <c r="AI14" s="16">
        <v>7</v>
      </c>
      <c r="AJ14" s="16">
        <v>4</v>
      </c>
      <c r="AK14" s="27">
        <f t="shared" si="7"/>
        <v>167</v>
      </c>
      <c r="AL14" s="22">
        <f t="shared" si="8"/>
        <v>5.21875</v>
      </c>
      <c r="AM14" s="22">
        <f t="shared" si="9"/>
        <v>5.538461538461538</v>
      </c>
      <c r="AN14" s="16">
        <v>4</v>
      </c>
      <c r="AO14" s="16"/>
      <c r="AP14" s="16">
        <v>6</v>
      </c>
      <c r="AQ14" s="16">
        <v>4</v>
      </c>
      <c r="AR14" s="16">
        <v>5</v>
      </c>
      <c r="AS14" s="16"/>
      <c r="AT14" s="16">
        <v>5</v>
      </c>
      <c r="AU14" s="16"/>
      <c r="AV14" s="16">
        <v>6</v>
      </c>
      <c r="AW14" s="16"/>
      <c r="AX14" s="16">
        <v>7</v>
      </c>
      <c r="AY14" s="16"/>
      <c r="AZ14" s="16">
        <v>6</v>
      </c>
      <c r="BA14" s="16"/>
      <c r="BB14" s="16">
        <v>6</v>
      </c>
      <c r="BC14" s="16"/>
      <c r="BD14" s="16">
        <v>5</v>
      </c>
      <c r="BE14" s="16"/>
      <c r="BF14" s="26">
        <f t="shared" si="4"/>
        <v>166</v>
      </c>
      <c r="BG14" s="62">
        <f t="shared" si="5"/>
        <v>5.533333333333333</v>
      </c>
      <c r="BH14" s="90">
        <v>5</v>
      </c>
      <c r="BI14" s="90"/>
      <c r="BJ14" s="90">
        <v>6</v>
      </c>
      <c r="BK14" s="22"/>
      <c r="BL14" s="90">
        <v>4</v>
      </c>
      <c r="BM14" s="90"/>
      <c r="BN14" s="90">
        <v>5</v>
      </c>
      <c r="BO14" s="90"/>
      <c r="BP14" s="90">
        <v>6</v>
      </c>
      <c r="BQ14" s="90"/>
      <c r="BR14" s="90"/>
      <c r="BS14" s="90"/>
      <c r="BT14" s="90"/>
      <c r="BU14" s="90"/>
      <c r="BV14" s="90"/>
      <c r="BW14" s="50" t="str">
        <f t="shared" si="2"/>
        <v>Trung b×nh</v>
      </c>
      <c r="BX14" s="51">
        <f t="shared" si="6"/>
        <v>6</v>
      </c>
      <c r="BY14" s="52" t="str">
        <f t="shared" si="3"/>
        <v>Lªn Líp</v>
      </c>
    </row>
    <row r="15" spans="1:77" ht="17.25" customHeight="1">
      <c r="A15" s="36">
        <v>8</v>
      </c>
      <c r="B15" s="37" t="s">
        <v>50</v>
      </c>
      <c r="C15" s="38" t="s">
        <v>51</v>
      </c>
      <c r="D15" s="40"/>
      <c r="E15" s="19"/>
      <c r="F15" s="16"/>
      <c r="G15" s="16"/>
      <c r="H15" s="16"/>
      <c r="I15" s="16">
        <v>7</v>
      </c>
      <c r="J15" s="16"/>
      <c r="K15" s="16">
        <v>8</v>
      </c>
      <c r="L15" s="16"/>
      <c r="M15" s="16">
        <v>8</v>
      </c>
      <c r="N15" s="16"/>
      <c r="O15" s="16">
        <v>8</v>
      </c>
      <c r="P15" s="16"/>
      <c r="Q15" s="16">
        <v>7</v>
      </c>
      <c r="R15" s="16"/>
      <c r="S15" s="16">
        <v>6</v>
      </c>
      <c r="T15" s="16"/>
      <c r="U15" s="27">
        <f t="shared" si="0"/>
        <v>144</v>
      </c>
      <c r="V15" s="22">
        <f t="shared" si="1"/>
        <v>7.2</v>
      </c>
      <c r="W15" s="16">
        <v>7</v>
      </c>
      <c r="X15" s="16"/>
      <c r="Y15" s="16">
        <v>5</v>
      </c>
      <c r="Z15" s="16"/>
      <c r="AA15" s="16">
        <v>6</v>
      </c>
      <c r="AB15" s="16"/>
      <c r="AC15" s="16">
        <v>8</v>
      </c>
      <c r="AD15" s="16"/>
      <c r="AE15" s="16">
        <v>7</v>
      </c>
      <c r="AF15" s="16"/>
      <c r="AG15" s="16">
        <v>6</v>
      </c>
      <c r="AH15" s="16"/>
      <c r="AI15" s="16">
        <v>5</v>
      </c>
      <c r="AJ15" s="16"/>
      <c r="AK15" s="27">
        <f t="shared" si="7"/>
        <v>202</v>
      </c>
      <c r="AL15" s="22">
        <f t="shared" si="8"/>
        <v>6.3125</v>
      </c>
      <c r="AM15" s="22">
        <f t="shared" si="9"/>
        <v>6.653846153846154</v>
      </c>
      <c r="AN15" s="16">
        <v>5</v>
      </c>
      <c r="AO15" s="16"/>
      <c r="AP15" s="16">
        <v>5</v>
      </c>
      <c r="AQ15" s="16"/>
      <c r="AR15" s="16">
        <v>8</v>
      </c>
      <c r="AS15" s="16"/>
      <c r="AT15" s="16">
        <v>7</v>
      </c>
      <c r="AU15" s="16"/>
      <c r="AV15" s="16">
        <v>9</v>
      </c>
      <c r="AW15" s="16"/>
      <c r="AX15" s="16">
        <v>7</v>
      </c>
      <c r="AY15" s="16"/>
      <c r="AZ15" s="16">
        <v>7</v>
      </c>
      <c r="BA15" s="16"/>
      <c r="BB15" s="16">
        <v>9</v>
      </c>
      <c r="BC15" s="16"/>
      <c r="BD15" s="16">
        <v>6</v>
      </c>
      <c r="BE15" s="16"/>
      <c r="BF15" s="26">
        <f t="shared" si="4"/>
        <v>211</v>
      </c>
      <c r="BG15" s="62">
        <f t="shared" si="5"/>
        <v>7.033333333333333</v>
      </c>
      <c r="BH15" s="90">
        <v>7</v>
      </c>
      <c r="BI15" s="90"/>
      <c r="BJ15" s="90">
        <v>7</v>
      </c>
      <c r="BK15" s="22"/>
      <c r="BL15" s="90">
        <v>8</v>
      </c>
      <c r="BM15" s="90"/>
      <c r="BN15" s="90">
        <v>8</v>
      </c>
      <c r="BO15" s="90"/>
      <c r="BP15" s="90">
        <v>8</v>
      </c>
      <c r="BQ15" s="90"/>
      <c r="BR15" s="90"/>
      <c r="BS15" s="90"/>
      <c r="BT15" s="90"/>
      <c r="BU15" s="90"/>
      <c r="BV15" s="90"/>
      <c r="BW15" s="50" t="str">
        <f t="shared" si="2"/>
        <v>TB Kh¸</v>
      </c>
      <c r="BX15" s="51">
        <f t="shared" si="6"/>
        <v>0</v>
      </c>
      <c r="BY15" s="52" t="str">
        <f t="shared" si="3"/>
        <v>Lªn Líp</v>
      </c>
    </row>
    <row r="16" spans="1:77" ht="17.25" customHeight="1">
      <c r="A16" s="36">
        <v>9</v>
      </c>
      <c r="B16" s="37" t="s">
        <v>58</v>
      </c>
      <c r="C16" s="38" t="s">
        <v>52</v>
      </c>
      <c r="D16" s="40"/>
      <c r="E16" s="19"/>
      <c r="F16" s="16"/>
      <c r="G16" s="16"/>
      <c r="H16" s="16"/>
      <c r="I16" s="16">
        <v>6</v>
      </c>
      <c r="J16" s="16"/>
      <c r="K16" s="16">
        <v>9</v>
      </c>
      <c r="L16" s="16"/>
      <c r="M16" s="16">
        <v>7</v>
      </c>
      <c r="N16" s="16"/>
      <c r="O16" s="16">
        <v>8</v>
      </c>
      <c r="P16" s="16"/>
      <c r="Q16" s="16">
        <v>8</v>
      </c>
      <c r="R16" s="16"/>
      <c r="S16" s="16">
        <v>7</v>
      </c>
      <c r="T16" s="16"/>
      <c r="U16" s="27">
        <f t="shared" si="0"/>
        <v>149</v>
      </c>
      <c r="V16" s="22">
        <f t="shared" si="1"/>
        <v>7.45</v>
      </c>
      <c r="W16" s="16">
        <v>8</v>
      </c>
      <c r="X16" s="16"/>
      <c r="Y16" s="16">
        <v>5</v>
      </c>
      <c r="Z16" s="16"/>
      <c r="AA16" s="16">
        <v>5</v>
      </c>
      <c r="AB16" s="16"/>
      <c r="AC16" s="16">
        <v>7</v>
      </c>
      <c r="AD16" s="16"/>
      <c r="AE16" s="16">
        <v>7</v>
      </c>
      <c r="AF16" s="16"/>
      <c r="AG16" s="16">
        <v>8</v>
      </c>
      <c r="AH16" s="16"/>
      <c r="AI16" s="16">
        <v>7</v>
      </c>
      <c r="AJ16" s="16"/>
      <c r="AK16" s="27">
        <f t="shared" si="7"/>
        <v>218</v>
      </c>
      <c r="AL16" s="22">
        <f t="shared" si="8"/>
        <v>6.8125</v>
      </c>
      <c r="AM16" s="22">
        <f t="shared" si="9"/>
        <v>7.0576923076923075</v>
      </c>
      <c r="AN16" s="16">
        <v>8</v>
      </c>
      <c r="AO16" s="16"/>
      <c r="AP16" s="16">
        <v>6</v>
      </c>
      <c r="AQ16" s="16"/>
      <c r="AR16" s="16">
        <v>5</v>
      </c>
      <c r="AS16" s="16"/>
      <c r="AT16" s="16">
        <v>5</v>
      </c>
      <c r="AU16" s="16"/>
      <c r="AV16" s="16">
        <v>7</v>
      </c>
      <c r="AW16" s="16"/>
      <c r="AX16" s="16">
        <v>8</v>
      </c>
      <c r="AY16" s="16"/>
      <c r="AZ16" s="16">
        <v>7</v>
      </c>
      <c r="BA16" s="16"/>
      <c r="BB16" s="16">
        <v>8</v>
      </c>
      <c r="BC16" s="16"/>
      <c r="BD16" s="16">
        <v>5</v>
      </c>
      <c r="BE16" s="16"/>
      <c r="BF16" s="26">
        <f t="shared" si="4"/>
        <v>198</v>
      </c>
      <c r="BG16" s="62">
        <f t="shared" si="5"/>
        <v>6.6</v>
      </c>
      <c r="BH16" s="90">
        <v>7</v>
      </c>
      <c r="BI16" s="90"/>
      <c r="BJ16" s="90">
        <v>4</v>
      </c>
      <c r="BK16" s="22"/>
      <c r="BL16" s="90">
        <v>6</v>
      </c>
      <c r="BM16" s="90"/>
      <c r="BN16" s="90">
        <v>5</v>
      </c>
      <c r="BO16" s="90"/>
      <c r="BP16" s="90">
        <v>5</v>
      </c>
      <c r="BQ16" s="90"/>
      <c r="BR16" s="90"/>
      <c r="BS16" s="90"/>
      <c r="BT16" s="90"/>
      <c r="BU16" s="90"/>
      <c r="BV16" s="90"/>
      <c r="BW16" s="50" t="str">
        <f t="shared" si="2"/>
        <v>Kh¸</v>
      </c>
      <c r="BX16" s="51">
        <f t="shared" si="6"/>
        <v>0</v>
      </c>
      <c r="BY16" s="52" t="str">
        <f t="shared" si="3"/>
        <v>Lªn Líp</v>
      </c>
    </row>
    <row r="17" spans="1:77" ht="17.25" customHeight="1">
      <c r="A17" s="36">
        <v>10</v>
      </c>
      <c r="B17" s="37" t="s">
        <v>59</v>
      </c>
      <c r="C17" s="38" t="s">
        <v>95</v>
      </c>
      <c r="D17" s="39"/>
      <c r="E17" s="19"/>
      <c r="F17" s="16"/>
      <c r="G17" s="16"/>
      <c r="H17" s="16"/>
      <c r="I17" s="16">
        <v>5</v>
      </c>
      <c r="J17" s="16"/>
      <c r="K17" s="16">
        <v>7</v>
      </c>
      <c r="L17" s="16"/>
      <c r="M17" s="16">
        <v>9</v>
      </c>
      <c r="N17" s="16"/>
      <c r="O17" s="16">
        <v>7</v>
      </c>
      <c r="P17" s="16"/>
      <c r="Q17" s="16">
        <v>7</v>
      </c>
      <c r="R17" s="16"/>
      <c r="S17" s="16">
        <v>7</v>
      </c>
      <c r="T17" s="16"/>
      <c r="U17" s="27">
        <f t="shared" si="0"/>
        <v>140</v>
      </c>
      <c r="V17" s="22">
        <f t="shared" si="1"/>
        <v>7</v>
      </c>
      <c r="W17" s="16">
        <v>9</v>
      </c>
      <c r="X17" s="16"/>
      <c r="Y17" s="16">
        <v>5</v>
      </c>
      <c r="Z17" s="16"/>
      <c r="AA17" s="16">
        <v>5</v>
      </c>
      <c r="AB17" s="16"/>
      <c r="AC17" s="16">
        <v>7</v>
      </c>
      <c r="AD17" s="16"/>
      <c r="AE17" s="16">
        <v>6</v>
      </c>
      <c r="AF17" s="16"/>
      <c r="AG17" s="16">
        <v>6</v>
      </c>
      <c r="AH17" s="16"/>
      <c r="AI17" s="16">
        <v>5</v>
      </c>
      <c r="AJ17" s="16"/>
      <c r="AK17" s="27">
        <f t="shared" si="7"/>
        <v>198</v>
      </c>
      <c r="AL17" s="22">
        <f t="shared" si="8"/>
        <v>6.1875</v>
      </c>
      <c r="AM17" s="22">
        <f t="shared" si="9"/>
        <v>6.5</v>
      </c>
      <c r="AN17" s="16">
        <v>6</v>
      </c>
      <c r="AO17" s="16"/>
      <c r="AP17" s="16">
        <v>6</v>
      </c>
      <c r="AQ17" s="16"/>
      <c r="AR17" s="16">
        <v>5</v>
      </c>
      <c r="AS17" s="16"/>
      <c r="AT17" s="16">
        <v>6</v>
      </c>
      <c r="AU17" s="16">
        <v>3</v>
      </c>
      <c r="AV17" s="16">
        <v>6</v>
      </c>
      <c r="AW17" s="16"/>
      <c r="AX17" s="16">
        <v>6</v>
      </c>
      <c r="AY17" s="16"/>
      <c r="AZ17" s="16">
        <v>6</v>
      </c>
      <c r="BA17" s="16"/>
      <c r="BB17" s="16">
        <v>7</v>
      </c>
      <c r="BC17" s="16"/>
      <c r="BD17" s="16">
        <v>6</v>
      </c>
      <c r="BE17" s="16"/>
      <c r="BF17" s="26">
        <f t="shared" si="4"/>
        <v>178</v>
      </c>
      <c r="BG17" s="62">
        <f t="shared" si="5"/>
        <v>5.933333333333334</v>
      </c>
      <c r="BH17" s="90">
        <v>5</v>
      </c>
      <c r="BI17" s="90"/>
      <c r="BJ17" s="90">
        <v>8</v>
      </c>
      <c r="BK17" s="22"/>
      <c r="BL17" s="90">
        <v>6</v>
      </c>
      <c r="BM17" s="90"/>
      <c r="BN17" s="90">
        <v>7</v>
      </c>
      <c r="BO17" s="90"/>
      <c r="BP17" s="90">
        <v>7</v>
      </c>
      <c r="BQ17" s="90"/>
      <c r="BR17" s="90"/>
      <c r="BS17" s="90"/>
      <c r="BT17" s="90"/>
      <c r="BU17" s="90"/>
      <c r="BV17" s="90"/>
      <c r="BW17" s="50" t="str">
        <f t="shared" si="2"/>
        <v>TB Kh¸</v>
      </c>
      <c r="BX17" s="51">
        <f t="shared" si="6"/>
        <v>0</v>
      </c>
      <c r="BY17" s="52" t="str">
        <f t="shared" si="3"/>
        <v>Lªn Líp</v>
      </c>
    </row>
    <row r="18" spans="1:77" ht="17.25" customHeight="1">
      <c r="A18" s="36">
        <v>11</v>
      </c>
      <c r="B18" s="37" t="s">
        <v>27</v>
      </c>
      <c r="C18" s="38" t="s">
        <v>97</v>
      </c>
      <c r="D18" s="40"/>
      <c r="E18" s="19"/>
      <c r="F18" s="16"/>
      <c r="G18" s="16"/>
      <c r="H18" s="16"/>
      <c r="I18" s="16">
        <v>5</v>
      </c>
      <c r="J18" s="16">
        <v>4</v>
      </c>
      <c r="K18" s="16">
        <v>8</v>
      </c>
      <c r="L18" s="16"/>
      <c r="M18" s="16">
        <v>5</v>
      </c>
      <c r="N18" s="16"/>
      <c r="O18" s="16">
        <v>7</v>
      </c>
      <c r="P18" s="16"/>
      <c r="Q18" s="16">
        <v>6</v>
      </c>
      <c r="R18" s="16"/>
      <c r="S18" s="16">
        <v>5</v>
      </c>
      <c r="T18" s="16"/>
      <c r="U18" s="27">
        <f t="shared" si="0"/>
        <v>118</v>
      </c>
      <c r="V18" s="22">
        <f t="shared" si="1"/>
        <v>5.9</v>
      </c>
      <c r="W18" s="16">
        <v>5</v>
      </c>
      <c r="X18" s="16"/>
      <c r="Y18" s="16">
        <v>4</v>
      </c>
      <c r="Z18" s="16">
        <v>4</v>
      </c>
      <c r="AA18" s="16">
        <v>5</v>
      </c>
      <c r="AB18" s="16"/>
      <c r="AC18" s="16">
        <v>6</v>
      </c>
      <c r="AD18" s="16"/>
      <c r="AE18" s="16">
        <v>6</v>
      </c>
      <c r="AF18" s="16"/>
      <c r="AG18" s="16">
        <v>5</v>
      </c>
      <c r="AH18" s="16"/>
      <c r="AI18" s="16">
        <v>6</v>
      </c>
      <c r="AJ18" s="16"/>
      <c r="AK18" s="27">
        <f t="shared" si="7"/>
        <v>168</v>
      </c>
      <c r="AL18" s="22">
        <f t="shared" si="8"/>
        <v>5.25</v>
      </c>
      <c r="AM18" s="22">
        <f t="shared" si="9"/>
        <v>5.5</v>
      </c>
      <c r="AN18" s="16">
        <v>6</v>
      </c>
      <c r="AO18" s="16"/>
      <c r="AP18" s="16">
        <v>5</v>
      </c>
      <c r="AQ18" s="16"/>
      <c r="AR18" s="16">
        <v>4</v>
      </c>
      <c r="AS18" s="16">
        <v>4</v>
      </c>
      <c r="AT18" s="16">
        <v>5</v>
      </c>
      <c r="AU18" s="16">
        <v>4</v>
      </c>
      <c r="AV18" s="16">
        <v>6</v>
      </c>
      <c r="AW18" s="16">
        <v>4</v>
      </c>
      <c r="AX18" s="16">
        <v>5</v>
      </c>
      <c r="AY18" s="16"/>
      <c r="AZ18" s="16">
        <v>6</v>
      </c>
      <c r="BA18" s="16"/>
      <c r="BB18" s="16">
        <v>6</v>
      </c>
      <c r="BC18" s="16"/>
      <c r="BD18" s="16">
        <v>5</v>
      </c>
      <c r="BE18" s="16">
        <v>3</v>
      </c>
      <c r="BF18" s="26">
        <f t="shared" si="4"/>
        <v>158</v>
      </c>
      <c r="BG18" s="62">
        <f t="shared" si="5"/>
        <v>5.266666666666667</v>
      </c>
      <c r="BH18" s="90">
        <v>5</v>
      </c>
      <c r="BI18" s="90"/>
      <c r="BJ18" s="90">
        <v>6</v>
      </c>
      <c r="BK18" s="22"/>
      <c r="BL18" s="90">
        <v>5</v>
      </c>
      <c r="BM18" s="90"/>
      <c r="BN18" s="90">
        <v>5</v>
      </c>
      <c r="BO18" s="90"/>
      <c r="BP18" s="90">
        <v>7</v>
      </c>
      <c r="BQ18" s="90"/>
      <c r="BR18" s="90"/>
      <c r="BS18" s="90"/>
      <c r="BT18" s="90"/>
      <c r="BU18" s="90"/>
      <c r="BV18" s="90"/>
      <c r="BW18" s="50" t="str">
        <f t="shared" si="2"/>
        <v>Trung b×nh</v>
      </c>
      <c r="BX18" s="51">
        <f t="shared" si="6"/>
        <v>3</v>
      </c>
      <c r="BY18" s="52" t="str">
        <f t="shared" si="3"/>
        <v>Lªn Líp</v>
      </c>
    </row>
    <row r="19" spans="1:77" ht="17.25" customHeight="1">
      <c r="A19" s="36">
        <v>12</v>
      </c>
      <c r="B19" s="30" t="s">
        <v>27</v>
      </c>
      <c r="C19" s="31" t="s">
        <v>98</v>
      </c>
      <c r="D19" s="32"/>
      <c r="E19" s="19"/>
      <c r="F19" s="16"/>
      <c r="G19" s="16"/>
      <c r="H19" s="16"/>
      <c r="I19" s="16">
        <v>7</v>
      </c>
      <c r="J19" s="16"/>
      <c r="K19" s="16">
        <v>8</v>
      </c>
      <c r="L19" s="16"/>
      <c r="M19" s="16">
        <v>8</v>
      </c>
      <c r="N19" s="16"/>
      <c r="O19" s="16">
        <v>7</v>
      </c>
      <c r="P19" s="16"/>
      <c r="Q19" s="16">
        <v>7</v>
      </c>
      <c r="R19" s="16"/>
      <c r="S19" s="16">
        <v>6</v>
      </c>
      <c r="T19" s="16"/>
      <c r="U19" s="27">
        <f t="shared" si="0"/>
        <v>141</v>
      </c>
      <c r="V19" s="22">
        <f t="shared" si="1"/>
        <v>7.05</v>
      </c>
      <c r="W19" s="16">
        <v>6</v>
      </c>
      <c r="X19" s="16"/>
      <c r="Y19" s="16">
        <v>5</v>
      </c>
      <c r="Z19" s="16"/>
      <c r="AA19" s="16">
        <v>6</v>
      </c>
      <c r="AB19" s="16"/>
      <c r="AC19" s="16">
        <v>7</v>
      </c>
      <c r="AD19" s="16"/>
      <c r="AE19" s="16">
        <v>6</v>
      </c>
      <c r="AF19" s="16"/>
      <c r="AG19" s="16">
        <v>7</v>
      </c>
      <c r="AH19" s="16"/>
      <c r="AI19" s="16">
        <v>5</v>
      </c>
      <c r="AJ19" s="16"/>
      <c r="AK19" s="27">
        <f t="shared" si="7"/>
        <v>196</v>
      </c>
      <c r="AL19" s="22">
        <f t="shared" si="8"/>
        <v>6.125</v>
      </c>
      <c r="AM19" s="22">
        <f t="shared" si="9"/>
        <v>6.480769230769231</v>
      </c>
      <c r="AN19" s="16">
        <v>5</v>
      </c>
      <c r="AO19" s="16"/>
      <c r="AP19" s="16">
        <v>5</v>
      </c>
      <c r="AQ19" s="16"/>
      <c r="AR19" s="16">
        <v>6</v>
      </c>
      <c r="AS19" s="16"/>
      <c r="AT19" s="16">
        <v>7</v>
      </c>
      <c r="AU19" s="16"/>
      <c r="AV19" s="16">
        <v>7</v>
      </c>
      <c r="AW19" s="16"/>
      <c r="AX19" s="16">
        <v>8</v>
      </c>
      <c r="AY19" s="16"/>
      <c r="AZ19" s="16">
        <v>7</v>
      </c>
      <c r="BA19" s="16"/>
      <c r="BB19" s="16">
        <v>8</v>
      </c>
      <c r="BC19" s="16"/>
      <c r="BD19" s="16">
        <v>6</v>
      </c>
      <c r="BE19" s="16"/>
      <c r="BF19" s="26">
        <f t="shared" si="4"/>
        <v>196</v>
      </c>
      <c r="BG19" s="62">
        <f t="shared" si="5"/>
        <v>6.533333333333333</v>
      </c>
      <c r="BH19" s="90">
        <v>8</v>
      </c>
      <c r="BI19" s="90"/>
      <c r="BJ19" s="90">
        <v>8</v>
      </c>
      <c r="BK19" s="22"/>
      <c r="BL19" s="90">
        <v>7</v>
      </c>
      <c r="BM19" s="90"/>
      <c r="BN19" s="90">
        <v>7</v>
      </c>
      <c r="BO19" s="90"/>
      <c r="BP19" s="90">
        <v>8</v>
      </c>
      <c r="BQ19" s="90"/>
      <c r="BR19" s="90"/>
      <c r="BS19" s="90"/>
      <c r="BT19" s="90"/>
      <c r="BU19" s="90"/>
      <c r="BV19" s="90"/>
      <c r="BW19" s="50" t="str">
        <f t="shared" si="2"/>
        <v>TB Kh¸</v>
      </c>
      <c r="BX19" s="51">
        <f t="shared" si="6"/>
        <v>0</v>
      </c>
      <c r="BY19" s="52" t="str">
        <f t="shared" si="3"/>
        <v>Lªn Líp</v>
      </c>
    </row>
    <row r="20" spans="1:77" ht="17.25" customHeight="1">
      <c r="A20" s="36">
        <v>13</v>
      </c>
      <c r="B20" s="37" t="s">
        <v>99</v>
      </c>
      <c r="C20" s="38" t="s">
        <v>79</v>
      </c>
      <c r="D20" s="40"/>
      <c r="E20" s="19"/>
      <c r="F20" s="16"/>
      <c r="G20" s="16"/>
      <c r="H20" s="16"/>
      <c r="I20" s="16">
        <v>7</v>
      </c>
      <c r="J20" s="16"/>
      <c r="K20" s="16">
        <v>8</v>
      </c>
      <c r="L20" s="16"/>
      <c r="M20" s="16">
        <v>7</v>
      </c>
      <c r="N20" s="16"/>
      <c r="O20" s="16">
        <v>5</v>
      </c>
      <c r="P20" s="16"/>
      <c r="Q20" s="16">
        <v>7</v>
      </c>
      <c r="R20" s="16"/>
      <c r="S20" s="16">
        <v>6</v>
      </c>
      <c r="T20" s="16"/>
      <c r="U20" s="27">
        <f t="shared" si="0"/>
        <v>132</v>
      </c>
      <c r="V20" s="22">
        <f t="shared" si="1"/>
        <v>6.6</v>
      </c>
      <c r="W20" s="16">
        <v>5</v>
      </c>
      <c r="X20" s="16">
        <v>3</v>
      </c>
      <c r="Y20" s="16">
        <v>5</v>
      </c>
      <c r="Z20" s="16">
        <v>4</v>
      </c>
      <c r="AA20" s="16">
        <v>6</v>
      </c>
      <c r="AB20" s="16"/>
      <c r="AC20" s="16">
        <v>6</v>
      </c>
      <c r="AD20" s="16"/>
      <c r="AE20" s="16">
        <v>5</v>
      </c>
      <c r="AF20" s="16"/>
      <c r="AG20" s="16">
        <v>6</v>
      </c>
      <c r="AH20" s="16">
        <v>4</v>
      </c>
      <c r="AI20" s="16">
        <v>5</v>
      </c>
      <c r="AJ20" s="16"/>
      <c r="AK20" s="27">
        <f t="shared" si="7"/>
        <v>176</v>
      </c>
      <c r="AL20" s="22">
        <f t="shared" si="8"/>
        <v>5.5</v>
      </c>
      <c r="AM20" s="22">
        <f t="shared" si="9"/>
        <v>5.923076923076923</v>
      </c>
      <c r="AN20" s="16">
        <v>5</v>
      </c>
      <c r="AO20" s="16"/>
      <c r="AP20" s="16">
        <v>6</v>
      </c>
      <c r="AQ20" s="16">
        <v>4</v>
      </c>
      <c r="AR20" s="16">
        <v>5</v>
      </c>
      <c r="AS20" s="16"/>
      <c r="AT20" s="16">
        <v>7</v>
      </c>
      <c r="AU20" s="16"/>
      <c r="AV20" s="16">
        <v>6</v>
      </c>
      <c r="AW20" s="16">
        <v>4</v>
      </c>
      <c r="AX20" s="16">
        <v>6</v>
      </c>
      <c r="AY20" s="16"/>
      <c r="AZ20" s="16">
        <v>5</v>
      </c>
      <c r="BA20" s="16"/>
      <c r="BB20" s="16">
        <v>7</v>
      </c>
      <c r="BC20" s="16"/>
      <c r="BD20" s="16">
        <v>5</v>
      </c>
      <c r="BE20" s="16">
        <v>4</v>
      </c>
      <c r="BF20" s="26">
        <f t="shared" si="4"/>
        <v>172</v>
      </c>
      <c r="BG20" s="62">
        <f t="shared" si="5"/>
        <v>5.733333333333333</v>
      </c>
      <c r="BH20" s="90">
        <v>5</v>
      </c>
      <c r="BI20" s="90"/>
      <c r="BJ20" s="90">
        <v>7</v>
      </c>
      <c r="BK20" s="22"/>
      <c r="BL20" s="90">
        <v>5</v>
      </c>
      <c r="BM20" s="90"/>
      <c r="BN20" s="90">
        <v>5</v>
      </c>
      <c r="BO20" s="90"/>
      <c r="BP20" s="90">
        <v>6</v>
      </c>
      <c r="BQ20" s="90"/>
      <c r="BR20" s="90"/>
      <c r="BS20" s="90"/>
      <c r="BT20" s="90"/>
      <c r="BU20" s="90"/>
      <c r="BV20" s="90"/>
      <c r="BW20" s="50" t="str">
        <f t="shared" si="2"/>
        <v>Trung b×nh</v>
      </c>
      <c r="BX20" s="51">
        <f t="shared" si="6"/>
        <v>0</v>
      </c>
      <c r="BY20" s="52" t="str">
        <f t="shared" si="3"/>
        <v>Lªn Líp</v>
      </c>
    </row>
    <row r="21" spans="1:77" ht="17.25" customHeight="1">
      <c r="A21" s="36">
        <v>14</v>
      </c>
      <c r="B21" s="37" t="s">
        <v>26</v>
      </c>
      <c r="C21" s="38" t="s">
        <v>100</v>
      </c>
      <c r="D21" s="39"/>
      <c r="E21" s="19"/>
      <c r="F21" s="16"/>
      <c r="G21" s="16"/>
      <c r="H21" s="16"/>
      <c r="I21" s="16">
        <v>5</v>
      </c>
      <c r="J21" s="16">
        <v>3</v>
      </c>
      <c r="K21" s="16">
        <v>3</v>
      </c>
      <c r="L21" s="16"/>
      <c r="M21" s="16">
        <v>6</v>
      </c>
      <c r="N21" s="16"/>
      <c r="O21" s="16">
        <v>5</v>
      </c>
      <c r="P21" s="16"/>
      <c r="Q21" s="16">
        <v>6</v>
      </c>
      <c r="R21" s="16"/>
      <c r="S21" s="16">
        <v>5</v>
      </c>
      <c r="T21" s="16">
        <v>4</v>
      </c>
      <c r="U21" s="27">
        <f t="shared" si="0"/>
        <v>100</v>
      </c>
      <c r="V21" s="22">
        <f t="shared" si="1"/>
        <v>5</v>
      </c>
      <c r="W21" s="16">
        <v>5</v>
      </c>
      <c r="X21" s="16">
        <v>3</v>
      </c>
      <c r="Y21" s="16">
        <v>5</v>
      </c>
      <c r="Z21" s="16">
        <v>4</v>
      </c>
      <c r="AA21" s="16">
        <v>6</v>
      </c>
      <c r="AB21" s="16">
        <v>4</v>
      </c>
      <c r="AC21" s="16">
        <v>5</v>
      </c>
      <c r="AD21" s="16">
        <v>3</v>
      </c>
      <c r="AE21" s="16">
        <v>6</v>
      </c>
      <c r="AF21" s="16"/>
      <c r="AG21" s="16">
        <v>5</v>
      </c>
      <c r="AH21" s="16">
        <v>4</v>
      </c>
      <c r="AI21" s="16">
        <v>4</v>
      </c>
      <c r="AJ21" s="16">
        <v>4</v>
      </c>
      <c r="AK21" s="27">
        <f t="shared" si="7"/>
        <v>168</v>
      </c>
      <c r="AL21" s="22">
        <f t="shared" si="8"/>
        <v>5.25</v>
      </c>
      <c r="AM21" s="22">
        <f t="shared" si="9"/>
        <v>5.153846153846154</v>
      </c>
      <c r="AN21" s="16">
        <v>4</v>
      </c>
      <c r="AO21" s="16"/>
      <c r="AP21" s="16">
        <v>5</v>
      </c>
      <c r="AQ21" s="16"/>
      <c r="AR21" s="16">
        <v>4</v>
      </c>
      <c r="AS21" s="16">
        <v>4</v>
      </c>
      <c r="AT21" s="16">
        <v>6</v>
      </c>
      <c r="AU21" s="16"/>
      <c r="AV21" s="16">
        <v>5</v>
      </c>
      <c r="AW21" s="16">
        <v>4</v>
      </c>
      <c r="AX21" s="16">
        <v>5</v>
      </c>
      <c r="AY21" s="16"/>
      <c r="AZ21" s="16">
        <v>5</v>
      </c>
      <c r="BA21" s="16"/>
      <c r="BB21" s="16">
        <v>6</v>
      </c>
      <c r="BC21" s="16"/>
      <c r="BD21" s="16">
        <v>5</v>
      </c>
      <c r="BE21" s="16"/>
      <c r="BF21" s="26">
        <f t="shared" si="4"/>
        <v>147</v>
      </c>
      <c r="BG21" s="62">
        <f t="shared" si="5"/>
        <v>4.9</v>
      </c>
      <c r="BH21" s="90">
        <v>5</v>
      </c>
      <c r="BI21" s="90"/>
      <c r="BJ21" s="90">
        <v>5</v>
      </c>
      <c r="BK21" s="22"/>
      <c r="BL21" s="90">
        <v>6</v>
      </c>
      <c r="BM21" s="90"/>
      <c r="BN21" s="90">
        <v>5</v>
      </c>
      <c r="BO21" s="90"/>
      <c r="BP21" s="90">
        <v>6</v>
      </c>
      <c r="BQ21" s="90"/>
      <c r="BR21" s="90"/>
      <c r="BS21" s="90"/>
      <c r="BT21" s="90"/>
      <c r="BU21" s="90"/>
      <c r="BV21" s="90"/>
      <c r="BW21" s="50" t="str">
        <f t="shared" si="2"/>
        <v>Trung b×nh</v>
      </c>
      <c r="BX21" s="51">
        <f t="shared" si="6"/>
        <v>6</v>
      </c>
      <c r="BY21" s="52" t="str">
        <f t="shared" si="3"/>
        <v>Lªn Líp</v>
      </c>
    </row>
    <row r="22" spans="1:77" ht="17.25" customHeight="1">
      <c r="A22" s="36">
        <v>15</v>
      </c>
      <c r="B22" s="30" t="s">
        <v>27</v>
      </c>
      <c r="C22" s="31" t="s">
        <v>57</v>
      </c>
      <c r="D22" s="32"/>
      <c r="E22" s="19"/>
      <c r="F22" s="16"/>
      <c r="G22" s="16"/>
      <c r="H22" s="16"/>
      <c r="I22" s="16">
        <v>6</v>
      </c>
      <c r="J22" s="16"/>
      <c r="K22" s="16">
        <v>6</v>
      </c>
      <c r="L22" s="16"/>
      <c r="M22" s="16">
        <v>8</v>
      </c>
      <c r="N22" s="16"/>
      <c r="O22" s="16">
        <v>6</v>
      </c>
      <c r="P22" s="16"/>
      <c r="Q22" s="16">
        <v>6</v>
      </c>
      <c r="R22" s="16"/>
      <c r="S22" s="16">
        <v>5</v>
      </c>
      <c r="T22" s="16">
        <v>3</v>
      </c>
      <c r="U22" s="27">
        <f t="shared" si="0"/>
        <v>121</v>
      </c>
      <c r="V22" s="22">
        <f t="shared" si="1"/>
        <v>6.05</v>
      </c>
      <c r="W22" s="16">
        <v>5</v>
      </c>
      <c r="X22" s="16">
        <v>3</v>
      </c>
      <c r="Y22" s="16">
        <v>5</v>
      </c>
      <c r="Z22" s="16"/>
      <c r="AA22" s="16">
        <v>5</v>
      </c>
      <c r="AB22" s="16"/>
      <c r="AC22" s="16">
        <v>5</v>
      </c>
      <c r="AD22" s="16"/>
      <c r="AE22" s="16">
        <v>5</v>
      </c>
      <c r="AF22" s="16"/>
      <c r="AG22" s="16">
        <v>5</v>
      </c>
      <c r="AH22" s="16">
        <v>4</v>
      </c>
      <c r="AI22" s="16">
        <v>5</v>
      </c>
      <c r="AJ22" s="16"/>
      <c r="AK22" s="27">
        <f t="shared" si="7"/>
        <v>160</v>
      </c>
      <c r="AL22" s="22">
        <f t="shared" si="8"/>
        <v>5</v>
      </c>
      <c r="AM22" s="22">
        <f t="shared" si="9"/>
        <v>5.403846153846154</v>
      </c>
      <c r="AN22" s="16">
        <v>5</v>
      </c>
      <c r="AO22" s="16"/>
      <c r="AP22" s="16">
        <v>6</v>
      </c>
      <c r="AQ22" s="16">
        <v>4</v>
      </c>
      <c r="AR22" s="16">
        <v>5</v>
      </c>
      <c r="AS22" s="16"/>
      <c r="AT22" s="16">
        <v>5</v>
      </c>
      <c r="AU22" s="16"/>
      <c r="AV22" s="16">
        <v>6</v>
      </c>
      <c r="AW22" s="16">
        <v>4</v>
      </c>
      <c r="AX22" s="16">
        <v>5</v>
      </c>
      <c r="AY22" s="16"/>
      <c r="AZ22" s="16">
        <v>5</v>
      </c>
      <c r="BA22" s="16"/>
      <c r="BB22" s="16">
        <v>6</v>
      </c>
      <c r="BC22" s="16"/>
      <c r="BD22" s="16">
        <v>5</v>
      </c>
      <c r="BE22" s="16"/>
      <c r="BF22" s="26">
        <f t="shared" si="4"/>
        <v>159</v>
      </c>
      <c r="BG22" s="62">
        <f t="shared" si="5"/>
        <v>5.3</v>
      </c>
      <c r="BH22" s="90">
        <v>7</v>
      </c>
      <c r="BI22" s="90"/>
      <c r="BJ22" s="90">
        <v>5</v>
      </c>
      <c r="BK22" s="22"/>
      <c r="BL22" s="90">
        <v>6</v>
      </c>
      <c r="BM22" s="90"/>
      <c r="BN22" s="90">
        <v>7</v>
      </c>
      <c r="BO22" s="90"/>
      <c r="BP22" s="90">
        <v>7</v>
      </c>
      <c r="BQ22" s="90"/>
      <c r="BR22" s="90"/>
      <c r="BS22" s="90"/>
      <c r="BT22" s="90"/>
      <c r="BU22" s="90"/>
      <c r="BV22" s="90"/>
      <c r="BW22" s="50" t="str">
        <f t="shared" si="2"/>
        <v>Trung b×nh</v>
      </c>
      <c r="BX22" s="51">
        <f t="shared" si="6"/>
        <v>0</v>
      </c>
      <c r="BY22" s="52" t="str">
        <f t="shared" si="3"/>
        <v>Lªn Líp</v>
      </c>
    </row>
    <row r="23" spans="1:77" ht="17.25" customHeight="1">
      <c r="A23" s="36">
        <v>16</v>
      </c>
      <c r="B23" s="37" t="s">
        <v>101</v>
      </c>
      <c r="C23" s="38" t="s">
        <v>102</v>
      </c>
      <c r="D23" s="39"/>
      <c r="E23" s="19"/>
      <c r="F23" s="16"/>
      <c r="G23" s="16"/>
      <c r="H23" s="16"/>
      <c r="I23" s="16">
        <v>7</v>
      </c>
      <c r="J23" s="16"/>
      <c r="K23" s="16">
        <v>7</v>
      </c>
      <c r="L23" s="16"/>
      <c r="M23" s="16">
        <v>8</v>
      </c>
      <c r="N23" s="16"/>
      <c r="O23" s="16">
        <v>6</v>
      </c>
      <c r="P23" s="16"/>
      <c r="Q23" s="16">
        <v>6</v>
      </c>
      <c r="R23" s="16"/>
      <c r="S23" s="16">
        <v>5</v>
      </c>
      <c r="T23" s="16"/>
      <c r="U23" s="27">
        <f t="shared" si="0"/>
        <v>127</v>
      </c>
      <c r="V23" s="22">
        <f t="shared" si="1"/>
        <v>6.35</v>
      </c>
      <c r="W23" s="16">
        <v>4</v>
      </c>
      <c r="X23" s="16">
        <v>2</v>
      </c>
      <c r="Y23" s="16">
        <v>5</v>
      </c>
      <c r="Z23" s="16">
        <v>4</v>
      </c>
      <c r="AA23" s="16">
        <v>7</v>
      </c>
      <c r="AB23" s="16"/>
      <c r="AC23" s="16">
        <v>6</v>
      </c>
      <c r="AD23" s="16"/>
      <c r="AE23" s="16">
        <v>5</v>
      </c>
      <c r="AF23" s="16"/>
      <c r="AG23" s="16">
        <v>6</v>
      </c>
      <c r="AH23" s="16">
        <v>4</v>
      </c>
      <c r="AI23" s="16">
        <v>6</v>
      </c>
      <c r="AJ23" s="16"/>
      <c r="AK23" s="27">
        <f t="shared" si="7"/>
        <v>180</v>
      </c>
      <c r="AL23" s="22">
        <f t="shared" si="8"/>
        <v>5.625</v>
      </c>
      <c r="AM23" s="22">
        <f t="shared" si="9"/>
        <v>5.903846153846154</v>
      </c>
      <c r="AN23" s="16">
        <v>4</v>
      </c>
      <c r="AO23" s="16"/>
      <c r="AP23" s="16">
        <v>5</v>
      </c>
      <c r="AQ23" s="16"/>
      <c r="AR23" s="16">
        <v>6</v>
      </c>
      <c r="AS23" s="16"/>
      <c r="AT23" s="16">
        <v>7</v>
      </c>
      <c r="AU23" s="16"/>
      <c r="AV23" s="16">
        <v>4</v>
      </c>
      <c r="AW23" s="16">
        <v>3</v>
      </c>
      <c r="AX23" s="16">
        <v>7</v>
      </c>
      <c r="AY23" s="16"/>
      <c r="AZ23" s="16">
        <v>5</v>
      </c>
      <c r="BA23" s="16"/>
      <c r="BB23" s="16">
        <v>8</v>
      </c>
      <c r="BC23" s="16"/>
      <c r="BD23" s="16">
        <v>5</v>
      </c>
      <c r="BE23" s="16">
        <v>4</v>
      </c>
      <c r="BF23" s="26">
        <f t="shared" si="4"/>
        <v>171</v>
      </c>
      <c r="BG23" s="62">
        <f t="shared" si="5"/>
        <v>5.7</v>
      </c>
      <c r="BH23" s="90">
        <v>4</v>
      </c>
      <c r="BI23" s="90"/>
      <c r="BJ23" s="90">
        <v>5</v>
      </c>
      <c r="BK23" s="22"/>
      <c r="BL23" s="90">
        <v>4</v>
      </c>
      <c r="BM23" s="90"/>
      <c r="BN23" s="90">
        <v>5</v>
      </c>
      <c r="BO23" s="90"/>
      <c r="BP23" s="90">
        <v>7</v>
      </c>
      <c r="BQ23" s="90"/>
      <c r="BR23" s="90"/>
      <c r="BS23" s="90"/>
      <c r="BT23" s="90"/>
      <c r="BU23" s="90"/>
      <c r="BV23" s="90"/>
      <c r="BW23" s="50" t="str">
        <f t="shared" si="2"/>
        <v>Trung b×nh</v>
      </c>
      <c r="BX23" s="51">
        <f t="shared" si="6"/>
        <v>5</v>
      </c>
      <c r="BY23" s="52" t="str">
        <f t="shared" si="3"/>
        <v>Lªn Líp</v>
      </c>
    </row>
    <row r="24" spans="1:77" ht="17.25" customHeight="1">
      <c r="A24" s="36">
        <v>17</v>
      </c>
      <c r="B24" s="37" t="s">
        <v>49</v>
      </c>
      <c r="C24" s="38" t="s">
        <v>102</v>
      </c>
      <c r="D24" s="39"/>
      <c r="E24" s="19"/>
      <c r="F24" s="16"/>
      <c r="G24" s="16"/>
      <c r="H24" s="16"/>
      <c r="I24" s="16">
        <v>8</v>
      </c>
      <c r="J24" s="16"/>
      <c r="K24" s="16">
        <v>5</v>
      </c>
      <c r="L24" s="16"/>
      <c r="M24" s="16">
        <v>8</v>
      </c>
      <c r="N24" s="16"/>
      <c r="O24" s="16">
        <v>5</v>
      </c>
      <c r="P24" s="16"/>
      <c r="Q24" s="16">
        <v>6</v>
      </c>
      <c r="R24" s="16"/>
      <c r="S24" s="16">
        <v>6</v>
      </c>
      <c r="T24" s="16"/>
      <c r="U24" s="27">
        <f t="shared" si="0"/>
        <v>126</v>
      </c>
      <c r="V24" s="22">
        <f t="shared" si="1"/>
        <v>6.3</v>
      </c>
      <c r="W24" s="16">
        <v>5</v>
      </c>
      <c r="X24" s="16"/>
      <c r="Y24" s="16">
        <v>5</v>
      </c>
      <c r="Z24" s="16"/>
      <c r="AA24" s="16">
        <v>5</v>
      </c>
      <c r="AB24" s="16">
        <v>4</v>
      </c>
      <c r="AC24" s="16">
        <v>5</v>
      </c>
      <c r="AD24" s="16">
        <v>4</v>
      </c>
      <c r="AE24" s="16">
        <v>6</v>
      </c>
      <c r="AF24" s="16"/>
      <c r="AG24" s="16">
        <v>5</v>
      </c>
      <c r="AH24" s="16">
        <v>4</v>
      </c>
      <c r="AI24" s="16">
        <v>6</v>
      </c>
      <c r="AJ24" s="16">
        <v>3</v>
      </c>
      <c r="AK24" s="27">
        <f t="shared" si="7"/>
        <v>168</v>
      </c>
      <c r="AL24" s="22">
        <f t="shared" si="8"/>
        <v>5.25</v>
      </c>
      <c r="AM24" s="22">
        <f t="shared" si="9"/>
        <v>5.653846153846154</v>
      </c>
      <c r="AN24" s="16">
        <v>4</v>
      </c>
      <c r="AO24" s="16"/>
      <c r="AP24" s="16">
        <v>5</v>
      </c>
      <c r="AQ24" s="16"/>
      <c r="AR24" s="16">
        <v>6</v>
      </c>
      <c r="AS24" s="16"/>
      <c r="AT24" s="16">
        <v>7</v>
      </c>
      <c r="AU24" s="16"/>
      <c r="AV24" s="16">
        <v>4</v>
      </c>
      <c r="AW24" s="16">
        <v>4</v>
      </c>
      <c r="AX24" s="16">
        <v>7</v>
      </c>
      <c r="AY24" s="16"/>
      <c r="AZ24" s="16">
        <v>5</v>
      </c>
      <c r="BA24" s="16">
        <v>4</v>
      </c>
      <c r="BB24" s="16">
        <v>6</v>
      </c>
      <c r="BC24" s="16"/>
      <c r="BD24" s="16">
        <v>5</v>
      </c>
      <c r="BE24" s="16"/>
      <c r="BF24" s="26">
        <f t="shared" si="4"/>
        <v>165</v>
      </c>
      <c r="BG24" s="62">
        <f t="shared" si="5"/>
        <v>5.5</v>
      </c>
      <c r="BH24" s="90">
        <v>5</v>
      </c>
      <c r="BI24" s="90"/>
      <c r="BJ24" s="90">
        <v>4</v>
      </c>
      <c r="BK24" s="22"/>
      <c r="BL24" s="90">
        <v>6</v>
      </c>
      <c r="BM24" s="90"/>
      <c r="BN24" s="90">
        <v>6</v>
      </c>
      <c r="BO24" s="90"/>
      <c r="BP24" s="90">
        <v>8</v>
      </c>
      <c r="BQ24" s="90"/>
      <c r="BR24" s="90"/>
      <c r="BS24" s="90"/>
      <c r="BT24" s="90"/>
      <c r="BU24" s="90"/>
      <c r="BV24" s="90"/>
      <c r="BW24" s="50" t="str">
        <f t="shared" si="2"/>
        <v>Trung b×nh</v>
      </c>
      <c r="BX24" s="51">
        <f t="shared" si="6"/>
        <v>0</v>
      </c>
      <c r="BY24" s="52" t="str">
        <f t="shared" si="3"/>
        <v>Lªn Líp</v>
      </c>
    </row>
    <row r="25" spans="1:77" ht="17.25" customHeight="1">
      <c r="A25" s="36">
        <v>18</v>
      </c>
      <c r="B25" s="37" t="s">
        <v>60</v>
      </c>
      <c r="C25" s="38" t="s">
        <v>21</v>
      </c>
      <c r="D25" s="39"/>
      <c r="E25" s="19"/>
      <c r="F25" s="16"/>
      <c r="G25" s="16"/>
      <c r="H25" s="16"/>
      <c r="I25" s="16">
        <v>7</v>
      </c>
      <c r="J25" s="16"/>
      <c r="K25" s="16">
        <v>7</v>
      </c>
      <c r="L25" s="16"/>
      <c r="M25" s="16">
        <v>8</v>
      </c>
      <c r="N25" s="16"/>
      <c r="O25" s="16">
        <v>7</v>
      </c>
      <c r="P25" s="16"/>
      <c r="Q25" s="16">
        <v>6</v>
      </c>
      <c r="R25" s="16"/>
      <c r="S25" s="16">
        <v>6</v>
      </c>
      <c r="T25" s="16"/>
      <c r="U25" s="27">
        <f t="shared" si="0"/>
        <v>135</v>
      </c>
      <c r="V25" s="22">
        <f t="shared" si="1"/>
        <v>6.75</v>
      </c>
      <c r="W25" s="16">
        <v>6</v>
      </c>
      <c r="X25" s="16"/>
      <c r="Y25" s="16">
        <v>5</v>
      </c>
      <c r="Z25" s="16"/>
      <c r="AA25" s="16">
        <v>5</v>
      </c>
      <c r="AB25" s="16"/>
      <c r="AC25" s="16">
        <v>8</v>
      </c>
      <c r="AD25" s="16"/>
      <c r="AE25" s="16">
        <v>7</v>
      </c>
      <c r="AF25" s="16"/>
      <c r="AG25" s="16">
        <v>6</v>
      </c>
      <c r="AH25" s="16"/>
      <c r="AI25" s="16">
        <v>7</v>
      </c>
      <c r="AJ25" s="16"/>
      <c r="AK25" s="27">
        <f t="shared" si="7"/>
        <v>197</v>
      </c>
      <c r="AL25" s="22">
        <f t="shared" si="8"/>
        <v>6.15625</v>
      </c>
      <c r="AM25" s="22">
        <f t="shared" si="9"/>
        <v>6.384615384615385</v>
      </c>
      <c r="AN25" s="16">
        <v>5</v>
      </c>
      <c r="AO25" s="16"/>
      <c r="AP25" s="16">
        <v>6</v>
      </c>
      <c r="AQ25" s="16"/>
      <c r="AR25" s="16">
        <v>7</v>
      </c>
      <c r="AS25" s="16"/>
      <c r="AT25" s="16">
        <v>7</v>
      </c>
      <c r="AU25" s="16"/>
      <c r="AV25" s="16">
        <v>5</v>
      </c>
      <c r="AW25" s="16"/>
      <c r="AX25" s="16">
        <v>7</v>
      </c>
      <c r="AY25" s="16"/>
      <c r="AZ25" s="16">
        <v>5</v>
      </c>
      <c r="BA25" s="16"/>
      <c r="BB25" s="16">
        <v>8</v>
      </c>
      <c r="BC25" s="16"/>
      <c r="BD25" s="16">
        <v>7</v>
      </c>
      <c r="BE25" s="16"/>
      <c r="BF25" s="26">
        <f t="shared" si="4"/>
        <v>190</v>
      </c>
      <c r="BG25" s="62">
        <f t="shared" si="5"/>
        <v>6.333333333333333</v>
      </c>
      <c r="BH25" s="90">
        <v>6</v>
      </c>
      <c r="BI25" s="90"/>
      <c r="BJ25" s="90">
        <v>8</v>
      </c>
      <c r="BK25" s="22"/>
      <c r="BL25" s="90">
        <v>7</v>
      </c>
      <c r="BM25" s="90"/>
      <c r="BN25" s="90">
        <v>7</v>
      </c>
      <c r="BO25" s="90"/>
      <c r="BP25" s="90">
        <v>8</v>
      </c>
      <c r="BQ25" s="90"/>
      <c r="BR25" s="90"/>
      <c r="BS25" s="90"/>
      <c r="BT25" s="90"/>
      <c r="BU25" s="90"/>
      <c r="BV25" s="90"/>
      <c r="BW25" s="50" t="str">
        <f t="shared" si="2"/>
        <v>TB Kh¸</v>
      </c>
      <c r="BX25" s="51">
        <f t="shared" si="6"/>
        <v>0</v>
      </c>
      <c r="BY25" s="52" t="str">
        <f t="shared" si="3"/>
        <v>Lªn Líp</v>
      </c>
    </row>
    <row r="26" spans="1:77" ht="17.25" customHeight="1">
      <c r="A26" s="36">
        <v>19</v>
      </c>
      <c r="B26" s="37" t="s">
        <v>68</v>
      </c>
      <c r="C26" s="38" t="s">
        <v>80</v>
      </c>
      <c r="D26" s="40"/>
      <c r="E26" s="19"/>
      <c r="F26" s="16"/>
      <c r="G26" s="16"/>
      <c r="H26" s="16"/>
      <c r="I26" s="16">
        <v>5</v>
      </c>
      <c r="J26" s="16"/>
      <c r="K26" s="16">
        <v>7</v>
      </c>
      <c r="L26" s="16"/>
      <c r="M26" s="16">
        <v>7</v>
      </c>
      <c r="N26" s="16"/>
      <c r="O26" s="16">
        <v>7</v>
      </c>
      <c r="P26" s="16"/>
      <c r="Q26" s="16">
        <v>6</v>
      </c>
      <c r="R26" s="16"/>
      <c r="S26" s="16">
        <v>5</v>
      </c>
      <c r="T26" s="16"/>
      <c r="U26" s="27">
        <f t="shared" si="0"/>
        <v>121</v>
      </c>
      <c r="V26" s="22">
        <f t="shared" si="1"/>
        <v>6.05</v>
      </c>
      <c r="W26" s="16">
        <v>4</v>
      </c>
      <c r="X26" s="16">
        <v>3</v>
      </c>
      <c r="Y26" s="16">
        <v>5</v>
      </c>
      <c r="Z26" s="16"/>
      <c r="AA26" s="16">
        <v>6</v>
      </c>
      <c r="AB26" s="16">
        <v>4</v>
      </c>
      <c r="AC26" s="16">
        <v>6</v>
      </c>
      <c r="AD26" s="16"/>
      <c r="AE26" s="16">
        <v>5</v>
      </c>
      <c r="AF26" s="16"/>
      <c r="AG26" s="16">
        <v>5</v>
      </c>
      <c r="AH26" s="16"/>
      <c r="AI26" s="16">
        <v>6</v>
      </c>
      <c r="AJ26" s="16"/>
      <c r="AK26" s="27">
        <f t="shared" si="7"/>
        <v>167</v>
      </c>
      <c r="AL26" s="22">
        <f t="shared" si="8"/>
        <v>5.21875</v>
      </c>
      <c r="AM26" s="22">
        <f t="shared" si="9"/>
        <v>5.538461538461538</v>
      </c>
      <c r="AN26" s="16">
        <v>5</v>
      </c>
      <c r="AO26" s="16"/>
      <c r="AP26" s="16">
        <v>5</v>
      </c>
      <c r="AQ26" s="16"/>
      <c r="AR26" s="16">
        <v>6</v>
      </c>
      <c r="AS26" s="16"/>
      <c r="AT26" s="16">
        <v>6</v>
      </c>
      <c r="AU26" s="16"/>
      <c r="AV26" s="16">
        <v>5</v>
      </c>
      <c r="AW26" s="16"/>
      <c r="AX26" s="16">
        <v>8</v>
      </c>
      <c r="AY26" s="16"/>
      <c r="AZ26" s="16">
        <v>6</v>
      </c>
      <c r="BA26" s="16"/>
      <c r="BB26" s="16">
        <v>6</v>
      </c>
      <c r="BC26" s="16"/>
      <c r="BD26" s="16">
        <v>6</v>
      </c>
      <c r="BE26" s="16"/>
      <c r="BF26" s="26">
        <f t="shared" si="4"/>
        <v>178</v>
      </c>
      <c r="BG26" s="62">
        <f t="shared" si="5"/>
        <v>5.933333333333334</v>
      </c>
      <c r="BH26" s="90">
        <v>6</v>
      </c>
      <c r="BI26" s="90"/>
      <c r="BJ26" s="90">
        <v>6</v>
      </c>
      <c r="BK26" s="22"/>
      <c r="BL26" s="90">
        <v>5</v>
      </c>
      <c r="BM26" s="90"/>
      <c r="BN26" s="90">
        <v>7</v>
      </c>
      <c r="BO26" s="90"/>
      <c r="BP26" s="90">
        <v>8</v>
      </c>
      <c r="BQ26" s="90"/>
      <c r="BR26" s="90"/>
      <c r="BS26" s="90"/>
      <c r="BT26" s="90"/>
      <c r="BU26" s="90"/>
      <c r="BV26" s="90"/>
      <c r="BW26" s="50" t="str">
        <f t="shared" si="2"/>
        <v>Trung b×nh</v>
      </c>
      <c r="BX26" s="51">
        <f t="shared" si="6"/>
        <v>5</v>
      </c>
      <c r="BY26" s="52" t="str">
        <f t="shared" si="3"/>
        <v>Lªn Líp</v>
      </c>
    </row>
    <row r="27" spans="1:77" ht="17.25" customHeight="1">
      <c r="A27" s="36">
        <v>20</v>
      </c>
      <c r="B27" s="37" t="s">
        <v>103</v>
      </c>
      <c r="C27" s="38" t="s">
        <v>5</v>
      </c>
      <c r="D27" s="40"/>
      <c r="E27" s="19"/>
      <c r="F27" s="16"/>
      <c r="G27" s="16"/>
      <c r="H27" s="16"/>
      <c r="I27" s="16">
        <v>7</v>
      </c>
      <c r="J27" s="16"/>
      <c r="K27" s="16">
        <v>7</v>
      </c>
      <c r="L27" s="16"/>
      <c r="M27" s="16">
        <v>8</v>
      </c>
      <c r="N27" s="16"/>
      <c r="O27" s="16">
        <v>6</v>
      </c>
      <c r="P27" s="16"/>
      <c r="Q27" s="16">
        <v>7</v>
      </c>
      <c r="R27" s="16"/>
      <c r="S27" s="16">
        <v>6</v>
      </c>
      <c r="T27" s="16"/>
      <c r="U27" s="27">
        <f t="shared" si="0"/>
        <v>135</v>
      </c>
      <c r="V27" s="22">
        <f t="shared" si="1"/>
        <v>6.75</v>
      </c>
      <c r="W27" s="16">
        <v>7</v>
      </c>
      <c r="X27" s="16"/>
      <c r="Y27" s="16">
        <v>5</v>
      </c>
      <c r="Z27" s="16"/>
      <c r="AA27" s="16">
        <v>6</v>
      </c>
      <c r="AB27" s="16">
        <v>3</v>
      </c>
      <c r="AC27" s="16">
        <v>7</v>
      </c>
      <c r="AD27" s="16"/>
      <c r="AE27" s="16">
        <v>7</v>
      </c>
      <c r="AF27" s="16"/>
      <c r="AG27" s="16">
        <v>7</v>
      </c>
      <c r="AH27" s="16">
        <v>4</v>
      </c>
      <c r="AI27" s="16">
        <v>6</v>
      </c>
      <c r="AJ27" s="16"/>
      <c r="AK27" s="27">
        <f t="shared" si="7"/>
        <v>209</v>
      </c>
      <c r="AL27" s="22">
        <f t="shared" si="8"/>
        <v>6.53125</v>
      </c>
      <c r="AM27" s="22">
        <f t="shared" si="9"/>
        <v>6.615384615384615</v>
      </c>
      <c r="AN27" s="16">
        <v>7</v>
      </c>
      <c r="AO27" s="16"/>
      <c r="AP27" s="16">
        <v>6</v>
      </c>
      <c r="AQ27" s="16"/>
      <c r="AR27" s="16">
        <v>8</v>
      </c>
      <c r="AS27" s="16"/>
      <c r="AT27" s="16">
        <v>6</v>
      </c>
      <c r="AU27" s="16"/>
      <c r="AV27" s="16">
        <v>7</v>
      </c>
      <c r="AW27" s="16"/>
      <c r="AX27" s="16">
        <v>6</v>
      </c>
      <c r="AY27" s="16"/>
      <c r="AZ27" s="16">
        <v>8</v>
      </c>
      <c r="BA27" s="16"/>
      <c r="BB27" s="16">
        <v>8</v>
      </c>
      <c r="BC27" s="16"/>
      <c r="BD27" s="16">
        <v>7</v>
      </c>
      <c r="BE27" s="16"/>
      <c r="BF27" s="26">
        <f t="shared" si="4"/>
        <v>211</v>
      </c>
      <c r="BG27" s="62">
        <f t="shared" si="5"/>
        <v>7.033333333333333</v>
      </c>
      <c r="BH27" s="90">
        <v>6</v>
      </c>
      <c r="BI27" s="90"/>
      <c r="BJ27" s="90">
        <v>7</v>
      </c>
      <c r="BK27" s="22"/>
      <c r="BL27" s="90">
        <v>6</v>
      </c>
      <c r="BM27" s="90"/>
      <c r="BN27" s="90">
        <v>8</v>
      </c>
      <c r="BO27" s="90"/>
      <c r="BP27" s="90">
        <v>7</v>
      </c>
      <c r="BQ27" s="90"/>
      <c r="BR27" s="90"/>
      <c r="BS27" s="90"/>
      <c r="BT27" s="90"/>
      <c r="BU27" s="90"/>
      <c r="BV27" s="90"/>
      <c r="BW27" s="50" t="str">
        <f t="shared" si="2"/>
        <v>TB Kh¸</v>
      </c>
      <c r="BX27" s="51">
        <f t="shared" si="6"/>
        <v>0</v>
      </c>
      <c r="BY27" s="52" t="str">
        <f t="shared" si="3"/>
        <v>Lªn Líp</v>
      </c>
    </row>
    <row r="28" spans="1:77" ht="17.25" customHeight="1">
      <c r="A28" s="36">
        <v>21</v>
      </c>
      <c r="B28" s="37" t="s">
        <v>27</v>
      </c>
      <c r="C28" s="38" t="s">
        <v>22</v>
      </c>
      <c r="D28" s="39"/>
      <c r="E28" s="19"/>
      <c r="F28" s="16"/>
      <c r="G28" s="16"/>
      <c r="H28" s="16"/>
      <c r="I28" s="16">
        <v>8</v>
      </c>
      <c r="J28" s="16"/>
      <c r="K28" s="16">
        <v>9</v>
      </c>
      <c r="L28" s="16"/>
      <c r="M28" s="16">
        <v>8</v>
      </c>
      <c r="N28" s="16"/>
      <c r="O28" s="16">
        <v>7</v>
      </c>
      <c r="P28" s="16"/>
      <c r="Q28" s="16">
        <v>7</v>
      </c>
      <c r="R28" s="16"/>
      <c r="S28" s="16">
        <v>8</v>
      </c>
      <c r="T28" s="16"/>
      <c r="U28" s="27">
        <f t="shared" si="0"/>
        <v>157</v>
      </c>
      <c r="V28" s="22">
        <f t="shared" si="1"/>
        <v>7.85</v>
      </c>
      <c r="W28" s="16">
        <v>6</v>
      </c>
      <c r="X28" s="16"/>
      <c r="Y28" s="16">
        <v>5</v>
      </c>
      <c r="Z28" s="16">
        <v>4</v>
      </c>
      <c r="AA28" s="16">
        <v>6</v>
      </c>
      <c r="AB28" s="16"/>
      <c r="AC28" s="16">
        <v>8</v>
      </c>
      <c r="AD28" s="16"/>
      <c r="AE28" s="16">
        <v>6</v>
      </c>
      <c r="AF28" s="16"/>
      <c r="AG28" s="16">
        <v>7</v>
      </c>
      <c r="AH28" s="16"/>
      <c r="AI28" s="16">
        <v>5</v>
      </c>
      <c r="AJ28" s="16"/>
      <c r="AK28" s="27">
        <f t="shared" si="7"/>
        <v>199</v>
      </c>
      <c r="AL28" s="22">
        <f t="shared" si="8"/>
        <v>6.21875</v>
      </c>
      <c r="AM28" s="22">
        <f t="shared" si="9"/>
        <v>6.846153846153846</v>
      </c>
      <c r="AN28" s="16">
        <v>7</v>
      </c>
      <c r="AO28" s="16"/>
      <c r="AP28" s="16">
        <v>5</v>
      </c>
      <c r="AQ28" s="16"/>
      <c r="AR28" s="16">
        <v>6</v>
      </c>
      <c r="AS28" s="16"/>
      <c r="AT28" s="16">
        <v>8</v>
      </c>
      <c r="AU28" s="16"/>
      <c r="AV28" s="16">
        <v>6</v>
      </c>
      <c r="AW28" s="16"/>
      <c r="AX28" s="16">
        <v>7</v>
      </c>
      <c r="AY28" s="16"/>
      <c r="AZ28" s="16">
        <v>9</v>
      </c>
      <c r="BA28" s="16"/>
      <c r="BB28" s="16">
        <v>8</v>
      </c>
      <c r="BC28" s="16"/>
      <c r="BD28" s="16">
        <v>5</v>
      </c>
      <c r="BE28" s="16"/>
      <c r="BF28" s="26">
        <f t="shared" si="4"/>
        <v>204</v>
      </c>
      <c r="BG28" s="62">
        <f t="shared" si="5"/>
        <v>6.8</v>
      </c>
      <c r="BH28" s="90">
        <v>8</v>
      </c>
      <c r="BI28" s="90"/>
      <c r="BJ28" s="90">
        <v>7</v>
      </c>
      <c r="BK28" s="22"/>
      <c r="BL28" s="90">
        <v>8</v>
      </c>
      <c r="BM28" s="90"/>
      <c r="BN28" s="90">
        <v>8</v>
      </c>
      <c r="BO28" s="90"/>
      <c r="BP28" s="90">
        <v>9</v>
      </c>
      <c r="BQ28" s="90"/>
      <c r="BR28" s="90"/>
      <c r="BS28" s="90"/>
      <c r="BT28" s="90"/>
      <c r="BU28" s="90"/>
      <c r="BV28" s="90"/>
      <c r="BW28" s="50" t="str">
        <f t="shared" si="2"/>
        <v>TB Kh¸</v>
      </c>
      <c r="BX28" s="51">
        <f t="shared" si="6"/>
        <v>0</v>
      </c>
      <c r="BY28" s="52" t="str">
        <f t="shared" si="3"/>
        <v>Lªn Líp</v>
      </c>
    </row>
    <row r="29" spans="1:77" ht="17.25" customHeight="1">
      <c r="A29" s="36">
        <v>22</v>
      </c>
      <c r="B29" s="37" t="s">
        <v>104</v>
      </c>
      <c r="C29" s="38" t="s">
        <v>23</v>
      </c>
      <c r="D29" s="39"/>
      <c r="E29" s="19"/>
      <c r="F29" s="16"/>
      <c r="G29" s="16"/>
      <c r="H29" s="16"/>
      <c r="I29" s="16">
        <v>8</v>
      </c>
      <c r="J29" s="16"/>
      <c r="K29" s="16">
        <v>9</v>
      </c>
      <c r="L29" s="16"/>
      <c r="M29" s="16">
        <v>9</v>
      </c>
      <c r="N29" s="16"/>
      <c r="O29" s="16">
        <v>8</v>
      </c>
      <c r="P29" s="16"/>
      <c r="Q29" s="16">
        <v>8</v>
      </c>
      <c r="R29" s="16"/>
      <c r="S29" s="16">
        <v>7</v>
      </c>
      <c r="T29" s="16"/>
      <c r="U29" s="27">
        <f t="shared" si="0"/>
        <v>161</v>
      </c>
      <c r="V29" s="22">
        <f t="shared" si="1"/>
        <v>8.05</v>
      </c>
      <c r="W29" s="16">
        <v>6</v>
      </c>
      <c r="X29" s="16"/>
      <c r="Y29" s="16">
        <v>6</v>
      </c>
      <c r="Z29" s="16"/>
      <c r="AA29" s="16">
        <v>6</v>
      </c>
      <c r="AB29" s="16"/>
      <c r="AC29" s="16">
        <v>7</v>
      </c>
      <c r="AD29" s="16"/>
      <c r="AE29" s="16">
        <v>8</v>
      </c>
      <c r="AF29" s="16"/>
      <c r="AG29" s="16">
        <v>5</v>
      </c>
      <c r="AH29" s="16"/>
      <c r="AI29" s="16">
        <v>6</v>
      </c>
      <c r="AJ29" s="16"/>
      <c r="AK29" s="27">
        <f t="shared" si="7"/>
        <v>198</v>
      </c>
      <c r="AL29" s="22">
        <f t="shared" si="8"/>
        <v>6.1875</v>
      </c>
      <c r="AM29" s="22">
        <f t="shared" si="9"/>
        <v>6.903846153846154</v>
      </c>
      <c r="AN29" s="16">
        <v>7</v>
      </c>
      <c r="AO29" s="16"/>
      <c r="AP29" s="16">
        <v>6</v>
      </c>
      <c r="AQ29" s="16"/>
      <c r="AR29" s="16">
        <v>6</v>
      </c>
      <c r="AS29" s="16"/>
      <c r="AT29" s="16">
        <v>8</v>
      </c>
      <c r="AU29" s="16"/>
      <c r="AV29" s="16">
        <v>7</v>
      </c>
      <c r="AW29" s="16"/>
      <c r="AX29" s="16">
        <v>6</v>
      </c>
      <c r="AY29" s="16"/>
      <c r="AZ29" s="16">
        <v>6</v>
      </c>
      <c r="BA29" s="16"/>
      <c r="BB29" s="16">
        <v>8</v>
      </c>
      <c r="BC29" s="16"/>
      <c r="BD29" s="16">
        <v>5</v>
      </c>
      <c r="BE29" s="16"/>
      <c r="BF29" s="26">
        <f t="shared" si="4"/>
        <v>197</v>
      </c>
      <c r="BG29" s="62">
        <f t="shared" si="5"/>
        <v>6.566666666666666</v>
      </c>
      <c r="BH29" s="90">
        <v>8</v>
      </c>
      <c r="BI29" s="90"/>
      <c r="BJ29" s="90">
        <v>7</v>
      </c>
      <c r="BK29" s="22"/>
      <c r="BL29" s="90">
        <v>8</v>
      </c>
      <c r="BM29" s="90"/>
      <c r="BN29" s="90">
        <v>7</v>
      </c>
      <c r="BO29" s="90"/>
      <c r="BP29" s="90">
        <v>7</v>
      </c>
      <c r="BQ29" s="90"/>
      <c r="BR29" s="90"/>
      <c r="BS29" s="90"/>
      <c r="BT29" s="90"/>
      <c r="BU29" s="90"/>
      <c r="BV29" s="90"/>
      <c r="BW29" s="50" t="str">
        <f t="shared" si="2"/>
        <v>TB Kh¸</v>
      </c>
      <c r="BX29" s="51">
        <f t="shared" si="6"/>
        <v>0</v>
      </c>
      <c r="BY29" s="52" t="str">
        <f t="shared" si="3"/>
        <v>Lªn Líp</v>
      </c>
    </row>
    <row r="30" spans="1:77" ht="17.25" customHeight="1">
      <c r="A30" s="36">
        <v>23</v>
      </c>
      <c r="B30" s="37" t="s">
        <v>56</v>
      </c>
      <c r="C30" s="42" t="s">
        <v>5</v>
      </c>
      <c r="D30" s="40"/>
      <c r="E30" s="19"/>
      <c r="F30" s="16"/>
      <c r="G30" s="16"/>
      <c r="H30" s="16"/>
      <c r="I30" s="16">
        <v>9</v>
      </c>
      <c r="J30" s="16"/>
      <c r="K30" s="16">
        <v>8</v>
      </c>
      <c r="L30" s="16"/>
      <c r="M30" s="16">
        <v>8</v>
      </c>
      <c r="N30" s="16"/>
      <c r="O30" s="16">
        <v>8</v>
      </c>
      <c r="P30" s="16"/>
      <c r="Q30" s="16">
        <v>6</v>
      </c>
      <c r="R30" s="16"/>
      <c r="S30" s="16">
        <v>7</v>
      </c>
      <c r="T30" s="16"/>
      <c r="U30" s="27">
        <f t="shared" si="0"/>
        <v>152</v>
      </c>
      <c r="V30" s="22">
        <f t="shared" si="1"/>
        <v>7.6</v>
      </c>
      <c r="W30" s="16">
        <v>7</v>
      </c>
      <c r="X30" s="16"/>
      <c r="Y30" s="16">
        <v>7</v>
      </c>
      <c r="Z30" s="16"/>
      <c r="AA30" s="16">
        <v>8</v>
      </c>
      <c r="AB30" s="16"/>
      <c r="AC30" s="16">
        <v>8</v>
      </c>
      <c r="AD30" s="16"/>
      <c r="AE30" s="16">
        <v>7</v>
      </c>
      <c r="AF30" s="16"/>
      <c r="AG30" s="16">
        <v>6</v>
      </c>
      <c r="AH30" s="16"/>
      <c r="AI30" s="16">
        <v>6</v>
      </c>
      <c r="AJ30" s="16"/>
      <c r="AK30" s="27">
        <f t="shared" si="7"/>
        <v>223</v>
      </c>
      <c r="AL30" s="22">
        <f t="shared" si="8"/>
        <v>6.96875</v>
      </c>
      <c r="AM30" s="22">
        <f t="shared" si="9"/>
        <v>7.211538461538462</v>
      </c>
      <c r="AN30" s="16">
        <v>7</v>
      </c>
      <c r="AO30" s="16"/>
      <c r="AP30" s="16">
        <v>6</v>
      </c>
      <c r="AQ30" s="16"/>
      <c r="AR30" s="16">
        <v>8</v>
      </c>
      <c r="AS30" s="16"/>
      <c r="AT30" s="16">
        <v>8</v>
      </c>
      <c r="AU30" s="16"/>
      <c r="AV30" s="16">
        <v>8</v>
      </c>
      <c r="AW30" s="16"/>
      <c r="AX30" s="16">
        <v>8</v>
      </c>
      <c r="AY30" s="16"/>
      <c r="AZ30" s="16">
        <v>7</v>
      </c>
      <c r="BA30" s="16"/>
      <c r="BB30" s="16">
        <v>8</v>
      </c>
      <c r="BC30" s="16"/>
      <c r="BD30" s="16">
        <v>6</v>
      </c>
      <c r="BE30" s="16"/>
      <c r="BF30" s="26">
        <f t="shared" si="4"/>
        <v>223</v>
      </c>
      <c r="BG30" s="62">
        <f t="shared" si="5"/>
        <v>7.433333333333334</v>
      </c>
      <c r="BH30" s="90">
        <v>10</v>
      </c>
      <c r="BI30" s="90"/>
      <c r="BJ30" s="90">
        <v>8</v>
      </c>
      <c r="BK30" s="22"/>
      <c r="BL30" s="90">
        <v>8</v>
      </c>
      <c r="BM30" s="90"/>
      <c r="BN30" s="90">
        <v>8</v>
      </c>
      <c r="BO30" s="90"/>
      <c r="BP30" s="90">
        <v>9</v>
      </c>
      <c r="BQ30" s="90"/>
      <c r="BR30" s="90"/>
      <c r="BS30" s="90"/>
      <c r="BT30" s="90"/>
      <c r="BU30" s="90"/>
      <c r="BV30" s="90"/>
      <c r="BW30" s="50" t="str">
        <f t="shared" si="2"/>
        <v>Kh¸</v>
      </c>
      <c r="BX30" s="51">
        <f t="shared" si="6"/>
        <v>0</v>
      </c>
      <c r="BY30" s="52" t="str">
        <f t="shared" si="3"/>
        <v>Lªn Líp</v>
      </c>
    </row>
    <row r="31" spans="1:77" ht="17.25" customHeight="1">
      <c r="A31" s="36">
        <v>24</v>
      </c>
      <c r="B31" s="37" t="s">
        <v>105</v>
      </c>
      <c r="C31" s="38" t="s">
        <v>24</v>
      </c>
      <c r="D31" s="39"/>
      <c r="E31" s="19"/>
      <c r="F31" s="16"/>
      <c r="G31" s="16"/>
      <c r="H31" s="16"/>
      <c r="I31" s="16">
        <v>6</v>
      </c>
      <c r="J31" s="16">
        <v>3</v>
      </c>
      <c r="K31" s="16">
        <v>8</v>
      </c>
      <c r="L31" s="16"/>
      <c r="M31" s="16">
        <v>7</v>
      </c>
      <c r="N31" s="16"/>
      <c r="O31" s="16">
        <v>7</v>
      </c>
      <c r="P31" s="16"/>
      <c r="Q31" s="16">
        <v>7</v>
      </c>
      <c r="R31" s="16"/>
      <c r="S31" s="16">
        <v>5</v>
      </c>
      <c r="T31" s="16"/>
      <c r="U31" s="27">
        <f t="shared" si="0"/>
        <v>130</v>
      </c>
      <c r="V31" s="22">
        <f t="shared" si="1"/>
        <v>6.5</v>
      </c>
      <c r="W31" s="16">
        <v>5</v>
      </c>
      <c r="X31" s="16">
        <v>2</v>
      </c>
      <c r="Y31" s="16">
        <v>5</v>
      </c>
      <c r="Z31" s="16">
        <v>4</v>
      </c>
      <c r="AA31" s="16">
        <v>5</v>
      </c>
      <c r="AB31" s="16"/>
      <c r="AC31" s="16">
        <v>5</v>
      </c>
      <c r="AD31" s="16"/>
      <c r="AE31" s="16">
        <v>3</v>
      </c>
      <c r="AF31" s="16" t="s">
        <v>160</v>
      </c>
      <c r="AG31" s="16">
        <v>5</v>
      </c>
      <c r="AH31" s="16">
        <v>4</v>
      </c>
      <c r="AI31" s="16">
        <v>6</v>
      </c>
      <c r="AJ31" s="16"/>
      <c r="AK31" s="27">
        <f t="shared" si="7"/>
        <v>153</v>
      </c>
      <c r="AL31" s="22">
        <f t="shared" si="8"/>
        <v>4.78125</v>
      </c>
      <c r="AM31" s="22">
        <f t="shared" si="9"/>
        <v>5.4423076923076925</v>
      </c>
      <c r="AN31" s="16">
        <v>6</v>
      </c>
      <c r="AO31" s="16"/>
      <c r="AP31" s="16">
        <v>5</v>
      </c>
      <c r="AQ31" s="16">
        <v>4</v>
      </c>
      <c r="AR31" s="16">
        <v>5</v>
      </c>
      <c r="AS31" s="16"/>
      <c r="AT31" s="16">
        <v>5</v>
      </c>
      <c r="AU31" s="16"/>
      <c r="AV31" s="16">
        <v>5</v>
      </c>
      <c r="AW31" s="16">
        <v>3</v>
      </c>
      <c r="AX31" s="16">
        <v>6</v>
      </c>
      <c r="AY31" s="16"/>
      <c r="AZ31" s="16">
        <v>5</v>
      </c>
      <c r="BA31" s="16"/>
      <c r="BB31" s="16">
        <v>6</v>
      </c>
      <c r="BC31" s="16"/>
      <c r="BD31" s="16">
        <v>4</v>
      </c>
      <c r="BE31" s="16">
        <v>3</v>
      </c>
      <c r="BF31" s="26">
        <f t="shared" si="4"/>
        <v>159</v>
      </c>
      <c r="BG31" s="62">
        <f t="shared" si="5"/>
        <v>5.3</v>
      </c>
      <c r="BH31" s="90">
        <v>3</v>
      </c>
      <c r="BI31" s="90"/>
      <c r="BJ31" s="90">
        <v>6</v>
      </c>
      <c r="BK31" s="22"/>
      <c r="BL31" s="90">
        <v>3</v>
      </c>
      <c r="BM31" s="90"/>
      <c r="BN31" s="90">
        <v>4</v>
      </c>
      <c r="BO31" s="90"/>
      <c r="BP31" s="90">
        <v>6</v>
      </c>
      <c r="BQ31" s="90"/>
      <c r="BR31" s="90"/>
      <c r="BS31" s="90"/>
      <c r="BT31" s="90"/>
      <c r="BU31" s="90"/>
      <c r="BV31" s="90"/>
      <c r="BW31" s="50" t="str">
        <f t="shared" si="2"/>
        <v>Trung b×nh</v>
      </c>
      <c r="BX31" s="51">
        <f t="shared" si="6"/>
        <v>5</v>
      </c>
      <c r="BY31" s="52" t="str">
        <f t="shared" si="3"/>
        <v>Lªn Líp</v>
      </c>
    </row>
    <row r="32" spans="1:77" ht="17.25" customHeight="1">
      <c r="A32" s="36">
        <v>25</v>
      </c>
      <c r="B32" s="37" t="s">
        <v>106</v>
      </c>
      <c r="C32" s="38" t="s">
        <v>107</v>
      </c>
      <c r="D32" s="40"/>
      <c r="E32" s="19"/>
      <c r="F32" s="16"/>
      <c r="G32" s="16"/>
      <c r="H32" s="16"/>
      <c r="I32" s="16">
        <v>6</v>
      </c>
      <c r="J32" s="16">
        <v>4</v>
      </c>
      <c r="K32" s="16">
        <v>8</v>
      </c>
      <c r="L32" s="16"/>
      <c r="M32" s="16">
        <v>8</v>
      </c>
      <c r="N32" s="16"/>
      <c r="O32" s="16">
        <v>5</v>
      </c>
      <c r="P32" s="16"/>
      <c r="Q32" s="16">
        <v>6</v>
      </c>
      <c r="R32" s="16"/>
      <c r="S32" s="16">
        <v>6</v>
      </c>
      <c r="T32" s="16">
        <v>4</v>
      </c>
      <c r="U32" s="27">
        <f t="shared" si="0"/>
        <v>129</v>
      </c>
      <c r="V32" s="22">
        <f t="shared" si="1"/>
        <v>6.45</v>
      </c>
      <c r="W32" s="16">
        <v>5</v>
      </c>
      <c r="X32" s="16">
        <v>3</v>
      </c>
      <c r="Y32" s="16">
        <v>5</v>
      </c>
      <c r="Z32" s="16">
        <v>4</v>
      </c>
      <c r="AA32" s="16">
        <v>5</v>
      </c>
      <c r="AB32" s="16">
        <v>3</v>
      </c>
      <c r="AC32" s="16">
        <v>5</v>
      </c>
      <c r="AD32" s="16">
        <v>4</v>
      </c>
      <c r="AE32" s="16">
        <v>6</v>
      </c>
      <c r="AF32" s="16"/>
      <c r="AG32" s="16">
        <v>5</v>
      </c>
      <c r="AH32" s="16">
        <v>3</v>
      </c>
      <c r="AI32" s="16">
        <v>6</v>
      </c>
      <c r="AJ32" s="16"/>
      <c r="AK32" s="27">
        <f t="shared" si="7"/>
        <v>168</v>
      </c>
      <c r="AL32" s="22">
        <f t="shared" si="8"/>
        <v>5.25</v>
      </c>
      <c r="AM32" s="22">
        <f t="shared" si="9"/>
        <v>5.711538461538462</v>
      </c>
      <c r="AN32" s="16">
        <v>5</v>
      </c>
      <c r="AO32" s="16"/>
      <c r="AP32" s="16">
        <v>5</v>
      </c>
      <c r="AQ32" s="16">
        <v>3</v>
      </c>
      <c r="AR32" s="16">
        <v>5</v>
      </c>
      <c r="AS32" s="16">
        <v>4</v>
      </c>
      <c r="AT32" s="16">
        <v>4</v>
      </c>
      <c r="AU32" s="16">
        <v>4</v>
      </c>
      <c r="AV32" s="16">
        <v>5</v>
      </c>
      <c r="AW32" s="16">
        <v>3</v>
      </c>
      <c r="AX32" s="16">
        <v>5</v>
      </c>
      <c r="AY32" s="16">
        <v>4</v>
      </c>
      <c r="AZ32" s="16">
        <v>6</v>
      </c>
      <c r="BA32" s="16"/>
      <c r="BB32" s="16">
        <v>7</v>
      </c>
      <c r="BC32" s="16"/>
      <c r="BD32" s="16">
        <v>5</v>
      </c>
      <c r="BE32" s="16"/>
      <c r="BF32" s="26">
        <f t="shared" si="4"/>
        <v>156</v>
      </c>
      <c r="BG32" s="62">
        <f t="shared" si="5"/>
        <v>5.2</v>
      </c>
      <c r="BH32" s="90">
        <v>3</v>
      </c>
      <c r="BI32" s="90"/>
      <c r="BJ32" s="90">
        <v>5</v>
      </c>
      <c r="BK32" s="22"/>
      <c r="BL32" s="90">
        <v>5</v>
      </c>
      <c r="BM32" s="90"/>
      <c r="BN32" s="90">
        <v>5</v>
      </c>
      <c r="BO32" s="90"/>
      <c r="BP32" s="90">
        <v>6</v>
      </c>
      <c r="BQ32" s="90"/>
      <c r="BR32" s="90"/>
      <c r="BS32" s="90"/>
      <c r="BT32" s="90"/>
      <c r="BU32" s="90"/>
      <c r="BV32" s="90"/>
      <c r="BW32" s="50" t="str">
        <f t="shared" si="2"/>
        <v>Trung b×nh</v>
      </c>
      <c r="BX32" s="51">
        <f t="shared" si="6"/>
        <v>0</v>
      </c>
      <c r="BY32" s="52" t="str">
        <f t="shared" si="3"/>
        <v>Lªn Líp</v>
      </c>
    </row>
    <row r="33" spans="1:77" ht="17.25" customHeight="1">
      <c r="A33" s="36">
        <v>26</v>
      </c>
      <c r="B33" s="37" t="s">
        <v>108</v>
      </c>
      <c r="C33" s="38" t="s">
        <v>61</v>
      </c>
      <c r="D33" s="39"/>
      <c r="E33" s="19"/>
      <c r="F33" s="16"/>
      <c r="G33" s="16"/>
      <c r="H33" s="16"/>
      <c r="I33" s="16">
        <v>5</v>
      </c>
      <c r="J33" s="16">
        <v>4</v>
      </c>
      <c r="K33" s="16">
        <v>6</v>
      </c>
      <c r="L33" s="16"/>
      <c r="M33" s="16">
        <v>9</v>
      </c>
      <c r="N33" s="16"/>
      <c r="O33" s="16">
        <v>7</v>
      </c>
      <c r="P33" s="16"/>
      <c r="Q33" s="16">
        <v>7</v>
      </c>
      <c r="R33" s="16"/>
      <c r="S33" s="16">
        <v>5</v>
      </c>
      <c r="T33" s="16"/>
      <c r="U33" s="27">
        <f t="shared" si="0"/>
        <v>127</v>
      </c>
      <c r="V33" s="22">
        <f t="shared" si="1"/>
        <v>6.35</v>
      </c>
      <c r="W33" s="16">
        <v>5</v>
      </c>
      <c r="X33" s="16"/>
      <c r="Y33" s="16">
        <v>5</v>
      </c>
      <c r="Z33" s="16"/>
      <c r="AA33" s="16">
        <v>5</v>
      </c>
      <c r="AB33" s="16"/>
      <c r="AC33" s="16">
        <v>3</v>
      </c>
      <c r="AD33" s="16">
        <v>3</v>
      </c>
      <c r="AE33" s="16">
        <v>4</v>
      </c>
      <c r="AF33" s="16">
        <v>3</v>
      </c>
      <c r="AG33" s="16">
        <v>5</v>
      </c>
      <c r="AH33" s="16"/>
      <c r="AI33" s="16">
        <v>6</v>
      </c>
      <c r="AJ33" s="16">
        <v>4</v>
      </c>
      <c r="AK33" s="27">
        <f t="shared" si="7"/>
        <v>152</v>
      </c>
      <c r="AL33" s="22">
        <f t="shared" si="8"/>
        <v>4.75</v>
      </c>
      <c r="AM33" s="22">
        <f t="shared" si="9"/>
        <v>5.365384615384615</v>
      </c>
      <c r="AN33" s="16">
        <v>6</v>
      </c>
      <c r="AO33" s="16"/>
      <c r="AP33" s="16">
        <v>6</v>
      </c>
      <c r="AQ33" s="16"/>
      <c r="AR33" s="16">
        <v>5</v>
      </c>
      <c r="AS33" s="16">
        <v>4</v>
      </c>
      <c r="AT33" s="16">
        <v>5</v>
      </c>
      <c r="AU33" s="16"/>
      <c r="AV33" s="16">
        <v>6</v>
      </c>
      <c r="AW33" s="16">
        <v>4</v>
      </c>
      <c r="AX33" s="16">
        <v>8</v>
      </c>
      <c r="AY33" s="16"/>
      <c r="AZ33" s="16">
        <v>5</v>
      </c>
      <c r="BA33" s="16">
        <v>4</v>
      </c>
      <c r="BB33" s="16">
        <v>7</v>
      </c>
      <c r="BC33" s="16"/>
      <c r="BD33" s="16">
        <v>5</v>
      </c>
      <c r="BE33" s="16">
        <v>4</v>
      </c>
      <c r="BF33" s="26">
        <f t="shared" si="4"/>
        <v>178</v>
      </c>
      <c r="BG33" s="62">
        <f t="shared" si="5"/>
        <v>5.933333333333334</v>
      </c>
      <c r="BH33" s="90">
        <v>5</v>
      </c>
      <c r="BI33" s="90"/>
      <c r="BJ33" s="90">
        <v>6</v>
      </c>
      <c r="BK33" s="22"/>
      <c r="BL33" s="90">
        <v>5</v>
      </c>
      <c r="BM33" s="90"/>
      <c r="BN33" s="90">
        <v>4</v>
      </c>
      <c r="BO33" s="90"/>
      <c r="BP33" s="90">
        <v>4</v>
      </c>
      <c r="BQ33" s="90"/>
      <c r="BR33" s="90"/>
      <c r="BS33" s="90"/>
      <c r="BT33" s="90"/>
      <c r="BU33" s="90"/>
      <c r="BV33" s="90"/>
      <c r="BW33" s="50" t="str">
        <f t="shared" si="2"/>
        <v>Trung b×nh</v>
      </c>
      <c r="BX33" s="51">
        <f t="shared" si="6"/>
        <v>8</v>
      </c>
      <c r="BY33" s="52" t="str">
        <f t="shared" si="3"/>
        <v>Lªn Líp</v>
      </c>
    </row>
    <row r="34" spans="1:77" ht="17.25" customHeight="1">
      <c r="A34" s="36">
        <v>27</v>
      </c>
      <c r="B34" s="37" t="s">
        <v>109</v>
      </c>
      <c r="C34" s="38" t="s">
        <v>62</v>
      </c>
      <c r="D34" s="39"/>
      <c r="E34" s="19"/>
      <c r="F34" s="16"/>
      <c r="G34" s="16"/>
      <c r="H34" s="16"/>
      <c r="I34" s="16">
        <v>5</v>
      </c>
      <c r="J34" s="16"/>
      <c r="K34" s="16">
        <v>4</v>
      </c>
      <c r="L34" s="16">
        <v>4</v>
      </c>
      <c r="M34" s="16">
        <v>7</v>
      </c>
      <c r="N34" s="16"/>
      <c r="O34" s="16">
        <v>6</v>
      </c>
      <c r="P34" s="16"/>
      <c r="Q34" s="16">
        <v>7</v>
      </c>
      <c r="R34" s="16"/>
      <c r="S34" s="16">
        <v>5</v>
      </c>
      <c r="T34" s="16"/>
      <c r="U34" s="27">
        <f t="shared" si="0"/>
        <v>112</v>
      </c>
      <c r="V34" s="22">
        <f t="shared" si="1"/>
        <v>5.6</v>
      </c>
      <c r="W34" s="16">
        <v>5</v>
      </c>
      <c r="X34" s="16">
        <v>3</v>
      </c>
      <c r="Y34" s="16">
        <v>4</v>
      </c>
      <c r="Z34" s="16">
        <v>3</v>
      </c>
      <c r="AA34" s="16">
        <v>5</v>
      </c>
      <c r="AB34" s="16">
        <v>4</v>
      </c>
      <c r="AC34" s="16">
        <v>5</v>
      </c>
      <c r="AD34" s="16"/>
      <c r="AE34" s="16">
        <v>5</v>
      </c>
      <c r="AF34" s="16"/>
      <c r="AG34" s="16">
        <v>4</v>
      </c>
      <c r="AH34" s="16">
        <v>3</v>
      </c>
      <c r="AI34" s="16">
        <v>5</v>
      </c>
      <c r="AJ34" s="16"/>
      <c r="AK34" s="27">
        <f t="shared" si="7"/>
        <v>150</v>
      </c>
      <c r="AL34" s="22">
        <f t="shared" si="8"/>
        <v>4.6875</v>
      </c>
      <c r="AM34" s="22">
        <f t="shared" si="9"/>
        <v>5.038461538461538</v>
      </c>
      <c r="AN34" s="16">
        <v>5</v>
      </c>
      <c r="AO34" s="16"/>
      <c r="AP34" s="16">
        <v>5</v>
      </c>
      <c r="AQ34" s="16"/>
      <c r="AR34" s="16">
        <v>7</v>
      </c>
      <c r="AS34" s="16"/>
      <c r="AT34" s="16">
        <v>5</v>
      </c>
      <c r="AU34" s="16"/>
      <c r="AV34" s="16"/>
      <c r="AW34" s="16"/>
      <c r="AX34" s="16">
        <v>2</v>
      </c>
      <c r="AY34" s="16">
        <v>0</v>
      </c>
      <c r="AZ34" s="16"/>
      <c r="BA34" s="16"/>
      <c r="BB34" s="16"/>
      <c r="BC34" s="16"/>
      <c r="BD34" s="16">
        <v>3</v>
      </c>
      <c r="BE34" s="16">
        <v>2</v>
      </c>
      <c r="BF34" s="26">
        <f t="shared" si="4"/>
        <v>99</v>
      </c>
      <c r="BG34" s="62">
        <f t="shared" si="5"/>
        <v>3.3</v>
      </c>
      <c r="BH34" s="90">
        <v>5</v>
      </c>
      <c r="BI34" s="90"/>
      <c r="BJ34" s="90">
        <v>6</v>
      </c>
      <c r="BK34" s="22"/>
      <c r="BL34" s="90">
        <v>4</v>
      </c>
      <c r="BM34" s="90"/>
      <c r="BN34" s="90">
        <v>5</v>
      </c>
      <c r="BO34" s="90"/>
      <c r="BP34" s="90">
        <v>7</v>
      </c>
      <c r="BQ34" s="90"/>
      <c r="BR34" s="90"/>
      <c r="BS34" s="90"/>
      <c r="BT34" s="90"/>
      <c r="BU34" s="90"/>
      <c r="BV34" s="90"/>
      <c r="BW34" s="50" t="str">
        <f t="shared" si="2"/>
        <v>Trung b×nh</v>
      </c>
      <c r="BX34" s="51">
        <f t="shared" si="6"/>
        <v>13</v>
      </c>
      <c r="BY34" s="52" t="str">
        <f t="shared" si="3"/>
        <v>Lªn Líp</v>
      </c>
    </row>
    <row r="35" spans="1:77" ht="17.25" customHeight="1">
      <c r="A35" s="36">
        <v>28</v>
      </c>
      <c r="B35" s="37" t="s">
        <v>70</v>
      </c>
      <c r="C35" s="38" t="s">
        <v>62</v>
      </c>
      <c r="D35" s="39"/>
      <c r="E35" s="19"/>
      <c r="F35" s="16"/>
      <c r="G35" s="16"/>
      <c r="H35" s="16"/>
      <c r="I35" s="16">
        <v>5</v>
      </c>
      <c r="J35" s="16">
        <v>4</v>
      </c>
      <c r="K35" s="16">
        <v>8</v>
      </c>
      <c r="L35" s="16"/>
      <c r="M35" s="16">
        <v>8</v>
      </c>
      <c r="N35" s="16"/>
      <c r="O35" s="16">
        <v>7</v>
      </c>
      <c r="P35" s="16"/>
      <c r="Q35" s="16">
        <v>6</v>
      </c>
      <c r="R35" s="16"/>
      <c r="S35" s="16">
        <v>6</v>
      </c>
      <c r="T35" s="16"/>
      <c r="U35" s="27">
        <f t="shared" si="0"/>
        <v>132</v>
      </c>
      <c r="V35" s="22">
        <f t="shared" si="1"/>
        <v>6.6</v>
      </c>
      <c r="W35" s="16">
        <v>3</v>
      </c>
      <c r="X35" s="16">
        <v>2</v>
      </c>
      <c r="Y35" s="16">
        <v>5</v>
      </c>
      <c r="Z35" s="16"/>
      <c r="AA35" s="16">
        <v>6</v>
      </c>
      <c r="AB35" s="16">
        <v>3</v>
      </c>
      <c r="AC35" s="16">
        <v>6</v>
      </c>
      <c r="AD35" s="16"/>
      <c r="AE35" s="16">
        <v>7</v>
      </c>
      <c r="AF35" s="16"/>
      <c r="AG35" s="16">
        <v>5</v>
      </c>
      <c r="AH35" s="16"/>
      <c r="AI35" s="16">
        <v>6</v>
      </c>
      <c r="AJ35" s="16"/>
      <c r="AK35" s="27">
        <f t="shared" si="7"/>
        <v>172</v>
      </c>
      <c r="AL35" s="22">
        <f t="shared" si="8"/>
        <v>5.375</v>
      </c>
      <c r="AM35" s="22">
        <f t="shared" si="9"/>
        <v>5.846153846153846</v>
      </c>
      <c r="AN35" s="16">
        <v>5</v>
      </c>
      <c r="AO35" s="16"/>
      <c r="AP35" s="16">
        <v>6</v>
      </c>
      <c r="AQ35" s="16"/>
      <c r="AR35" s="16">
        <v>7</v>
      </c>
      <c r="AS35" s="16"/>
      <c r="AT35" s="16">
        <v>5</v>
      </c>
      <c r="AU35" s="16"/>
      <c r="AV35" s="16">
        <v>6</v>
      </c>
      <c r="AW35" s="16">
        <v>3</v>
      </c>
      <c r="AX35" s="16">
        <v>6</v>
      </c>
      <c r="AY35" s="16"/>
      <c r="AZ35" s="16">
        <v>3</v>
      </c>
      <c r="BA35" s="16">
        <v>2</v>
      </c>
      <c r="BB35" s="16">
        <v>7</v>
      </c>
      <c r="BC35" s="16"/>
      <c r="BD35" s="16">
        <v>5</v>
      </c>
      <c r="BE35" s="16">
        <v>3</v>
      </c>
      <c r="BF35" s="26">
        <f t="shared" si="4"/>
        <v>170</v>
      </c>
      <c r="BG35" s="62">
        <f t="shared" si="5"/>
        <v>5.666666666666667</v>
      </c>
      <c r="BH35" s="90">
        <v>6</v>
      </c>
      <c r="BI35" s="90"/>
      <c r="BJ35" s="90">
        <v>6</v>
      </c>
      <c r="BK35" s="22"/>
      <c r="BL35" s="90">
        <v>5</v>
      </c>
      <c r="BM35" s="90"/>
      <c r="BN35" s="90">
        <v>7</v>
      </c>
      <c r="BO35" s="90"/>
      <c r="BP35" s="90">
        <v>8</v>
      </c>
      <c r="BQ35" s="90"/>
      <c r="BR35" s="90"/>
      <c r="BS35" s="90"/>
      <c r="BT35" s="90"/>
      <c r="BU35" s="90"/>
      <c r="BV35" s="90"/>
      <c r="BW35" s="50" t="str">
        <f t="shared" si="2"/>
        <v>Trung b×nh</v>
      </c>
      <c r="BX35" s="51">
        <f t="shared" si="6"/>
        <v>5</v>
      </c>
      <c r="BY35" s="52" t="str">
        <f t="shared" si="3"/>
        <v>Lªn Líp</v>
      </c>
    </row>
    <row r="36" spans="1:77" ht="17.25" customHeight="1">
      <c r="A36" s="36">
        <v>29</v>
      </c>
      <c r="B36" s="37" t="s">
        <v>110</v>
      </c>
      <c r="C36" s="38" t="s">
        <v>71</v>
      </c>
      <c r="D36" s="39"/>
      <c r="E36" s="19"/>
      <c r="F36" s="16"/>
      <c r="G36" s="16"/>
      <c r="H36" s="16"/>
      <c r="I36" s="16">
        <v>5</v>
      </c>
      <c r="J36" s="16">
        <v>3</v>
      </c>
      <c r="K36" s="16">
        <v>7</v>
      </c>
      <c r="L36" s="16"/>
      <c r="M36" s="16">
        <v>7</v>
      </c>
      <c r="N36" s="16"/>
      <c r="O36" s="16">
        <v>5</v>
      </c>
      <c r="P36" s="16"/>
      <c r="Q36" s="16">
        <v>6</v>
      </c>
      <c r="R36" s="16"/>
      <c r="S36" s="16">
        <v>6</v>
      </c>
      <c r="T36" s="16"/>
      <c r="U36" s="27">
        <f t="shared" si="0"/>
        <v>120</v>
      </c>
      <c r="V36" s="22">
        <f t="shared" si="1"/>
        <v>6</v>
      </c>
      <c r="W36" s="16">
        <v>5</v>
      </c>
      <c r="X36" s="16"/>
      <c r="Y36" s="16">
        <v>5</v>
      </c>
      <c r="Z36" s="16">
        <v>3</v>
      </c>
      <c r="AA36" s="16">
        <v>5</v>
      </c>
      <c r="AB36" s="16"/>
      <c r="AC36" s="16">
        <v>5</v>
      </c>
      <c r="AD36" s="16"/>
      <c r="AE36" s="16">
        <v>5</v>
      </c>
      <c r="AF36" s="16"/>
      <c r="AG36" s="16">
        <v>5</v>
      </c>
      <c r="AH36" s="16"/>
      <c r="AI36" s="16">
        <v>5</v>
      </c>
      <c r="AJ36" s="16">
        <v>4</v>
      </c>
      <c r="AK36" s="27">
        <f t="shared" si="7"/>
        <v>160</v>
      </c>
      <c r="AL36" s="22">
        <f t="shared" si="8"/>
        <v>5</v>
      </c>
      <c r="AM36" s="22">
        <f t="shared" si="9"/>
        <v>5.384615384615385</v>
      </c>
      <c r="AN36" s="16">
        <v>5</v>
      </c>
      <c r="AO36" s="16"/>
      <c r="AP36" s="16">
        <v>5</v>
      </c>
      <c r="AQ36" s="16"/>
      <c r="AR36" s="16">
        <v>7</v>
      </c>
      <c r="AS36" s="16"/>
      <c r="AT36" s="16">
        <v>6</v>
      </c>
      <c r="AU36" s="16"/>
      <c r="AV36" s="16">
        <v>5</v>
      </c>
      <c r="AW36" s="16"/>
      <c r="AX36" s="16">
        <v>6</v>
      </c>
      <c r="AY36" s="16"/>
      <c r="AZ36" s="16">
        <v>6</v>
      </c>
      <c r="BA36" s="16"/>
      <c r="BB36" s="16">
        <v>6</v>
      </c>
      <c r="BC36" s="16"/>
      <c r="BD36" s="16">
        <v>5</v>
      </c>
      <c r="BE36" s="16">
        <v>3</v>
      </c>
      <c r="BF36" s="26">
        <f t="shared" si="4"/>
        <v>173</v>
      </c>
      <c r="BG36" s="62">
        <f t="shared" si="5"/>
        <v>5.766666666666667</v>
      </c>
      <c r="BH36" s="90">
        <v>5</v>
      </c>
      <c r="BI36" s="90"/>
      <c r="BJ36" s="90">
        <v>5</v>
      </c>
      <c r="BK36" s="22"/>
      <c r="BL36" s="90">
        <v>4</v>
      </c>
      <c r="BM36" s="90"/>
      <c r="BN36" s="90">
        <v>7</v>
      </c>
      <c r="BO36" s="90"/>
      <c r="BP36" s="90">
        <v>8</v>
      </c>
      <c r="BQ36" s="90"/>
      <c r="BR36" s="90"/>
      <c r="BS36" s="90"/>
      <c r="BT36" s="90"/>
      <c r="BU36" s="90"/>
      <c r="BV36" s="90"/>
      <c r="BW36" s="50" t="str">
        <f t="shared" si="2"/>
        <v>Trung b×nh</v>
      </c>
      <c r="BX36" s="51">
        <f t="shared" si="6"/>
        <v>0</v>
      </c>
      <c r="BY36" s="52" t="str">
        <f t="shared" si="3"/>
        <v>Lªn Líp</v>
      </c>
    </row>
    <row r="37" spans="1:77" ht="17.25" customHeight="1">
      <c r="A37" s="36">
        <v>30</v>
      </c>
      <c r="B37" s="37" t="s">
        <v>27</v>
      </c>
      <c r="C37" s="38" t="s">
        <v>111</v>
      </c>
      <c r="D37" s="39"/>
      <c r="E37" s="19"/>
      <c r="F37" s="16"/>
      <c r="G37" s="16"/>
      <c r="H37" s="16"/>
      <c r="I37" s="16">
        <v>7</v>
      </c>
      <c r="J37" s="16"/>
      <c r="K37" s="16">
        <v>9</v>
      </c>
      <c r="L37" s="16"/>
      <c r="M37" s="16">
        <v>8</v>
      </c>
      <c r="N37" s="16"/>
      <c r="O37" s="16">
        <v>7</v>
      </c>
      <c r="P37" s="16"/>
      <c r="Q37" s="16">
        <v>6</v>
      </c>
      <c r="R37" s="16"/>
      <c r="S37" s="16">
        <v>6</v>
      </c>
      <c r="T37" s="16"/>
      <c r="U37" s="27">
        <f t="shared" si="0"/>
        <v>141</v>
      </c>
      <c r="V37" s="22">
        <f t="shared" si="1"/>
        <v>7.05</v>
      </c>
      <c r="W37" s="16">
        <v>8</v>
      </c>
      <c r="X37" s="16"/>
      <c r="Y37" s="16">
        <v>5</v>
      </c>
      <c r="Z37" s="16"/>
      <c r="AA37" s="16">
        <v>5</v>
      </c>
      <c r="AB37" s="16"/>
      <c r="AC37" s="16">
        <v>7</v>
      </c>
      <c r="AD37" s="16"/>
      <c r="AE37" s="16">
        <v>6</v>
      </c>
      <c r="AF37" s="16"/>
      <c r="AG37" s="16">
        <v>5</v>
      </c>
      <c r="AH37" s="16"/>
      <c r="AI37" s="16">
        <v>6</v>
      </c>
      <c r="AJ37" s="16"/>
      <c r="AK37" s="27">
        <f t="shared" si="7"/>
        <v>189</v>
      </c>
      <c r="AL37" s="22">
        <f t="shared" si="8"/>
        <v>5.90625</v>
      </c>
      <c r="AM37" s="22">
        <f t="shared" si="9"/>
        <v>6.346153846153846</v>
      </c>
      <c r="AN37" s="16">
        <v>5</v>
      </c>
      <c r="AO37" s="16"/>
      <c r="AP37" s="16">
        <v>6</v>
      </c>
      <c r="AQ37" s="16"/>
      <c r="AR37" s="16">
        <v>7</v>
      </c>
      <c r="AS37" s="16"/>
      <c r="AT37" s="16">
        <v>7</v>
      </c>
      <c r="AU37" s="16"/>
      <c r="AV37" s="16">
        <v>7</v>
      </c>
      <c r="AW37" s="16"/>
      <c r="AX37" s="16">
        <v>7</v>
      </c>
      <c r="AY37" s="16"/>
      <c r="AZ37" s="16">
        <v>5</v>
      </c>
      <c r="BA37" s="16"/>
      <c r="BB37" s="16">
        <v>8</v>
      </c>
      <c r="BC37" s="16"/>
      <c r="BD37" s="16">
        <v>7</v>
      </c>
      <c r="BE37" s="16"/>
      <c r="BF37" s="26">
        <f t="shared" si="4"/>
        <v>196</v>
      </c>
      <c r="BG37" s="62">
        <f t="shared" si="5"/>
        <v>6.533333333333333</v>
      </c>
      <c r="BH37" s="90">
        <v>6</v>
      </c>
      <c r="BI37" s="90"/>
      <c r="BJ37" s="90">
        <v>6</v>
      </c>
      <c r="BK37" s="22"/>
      <c r="BL37" s="90">
        <v>8</v>
      </c>
      <c r="BM37" s="90"/>
      <c r="BN37" s="90">
        <v>8</v>
      </c>
      <c r="BO37" s="90"/>
      <c r="BP37" s="90">
        <v>9</v>
      </c>
      <c r="BQ37" s="90"/>
      <c r="BR37" s="90"/>
      <c r="BS37" s="90"/>
      <c r="BT37" s="90"/>
      <c r="BU37" s="90"/>
      <c r="BV37" s="90"/>
      <c r="BW37" s="50" t="str">
        <f t="shared" si="2"/>
        <v>TB Kh¸</v>
      </c>
      <c r="BX37" s="51">
        <f t="shared" si="6"/>
        <v>0</v>
      </c>
      <c r="BY37" s="52" t="str">
        <f t="shared" si="3"/>
        <v>Lªn Líp</v>
      </c>
    </row>
    <row r="38" spans="1:77" ht="17.25" customHeight="1">
      <c r="A38" s="36">
        <v>31</v>
      </c>
      <c r="B38" s="37" t="s">
        <v>53</v>
      </c>
      <c r="C38" s="38" t="s">
        <v>82</v>
      </c>
      <c r="D38" s="39"/>
      <c r="E38" s="19"/>
      <c r="F38" s="16"/>
      <c r="G38" s="16"/>
      <c r="H38" s="16"/>
      <c r="I38" s="16">
        <v>9</v>
      </c>
      <c r="J38" s="16"/>
      <c r="K38" s="16">
        <v>9</v>
      </c>
      <c r="L38" s="16"/>
      <c r="M38" s="16">
        <v>8</v>
      </c>
      <c r="N38" s="16"/>
      <c r="O38" s="16">
        <v>7</v>
      </c>
      <c r="P38" s="16"/>
      <c r="Q38" s="16">
        <v>6</v>
      </c>
      <c r="R38" s="16"/>
      <c r="S38" s="16">
        <v>6</v>
      </c>
      <c r="T38" s="16"/>
      <c r="U38" s="27">
        <f t="shared" si="0"/>
        <v>147</v>
      </c>
      <c r="V38" s="22">
        <f t="shared" si="1"/>
        <v>7.35</v>
      </c>
      <c r="W38" s="16">
        <v>5</v>
      </c>
      <c r="X38" s="16">
        <v>3</v>
      </c>
      <c r="Y38" s="16">
        <v>5</v>
      </c>
      <c r="Z38" s="16"/>
      <c r="AA38" s="16">
        <v>7</v>
      </c>
      <c r="AB38" s="16">
        <v>4</v>
      </c>
      <c r="AC38" s="16">
        <v>5</v>
      </c>
      <c r="AD38" s="16"/>
      <c r="AE38" s="16">
        <v>5</v>
      </c>
      <c r="AF38" s="16"/>
      <c r="AG38" s="16">
        <v>5</v>
      </c>
      <c r="AH38" s="16"/>
      <c r="AI38" s="16">
        <v>5</v>
      </c>
      <c r="AJ38" s="16"/>
      <c r="AK38" s="27">
        <f t="shared" si="7"/>
        <v>172</v>
      </c>
      <c r="AL38" s="22">
        <f t="shared" si="8"/>
        <v>5.375</v>
      </c>
      <c r="AM38" s="22">
        <f t="shared" si="9"/>
        <v>6.134615384615385</v>
      </c>
      <c r="AN38" s="16">
        <v>6</v>
      </c>
      <c r="AO38" s="16"/>
      <c r="AP38" s="16">
        <v>6</v>
      </c>
      <c r="AQ38" s="16"/>
      <c r="AR38" s="16">
        <v>6</v>
      </c>
      <c r="AS38" s="16"/>
      <c r="AT38" s="16">
        <v>8</v>
      </c>
      <c r="AU38" s="16"/>
      <c r="AV38" s="16">
        <v>7</v>
      </c>
      <c r="AW38" s="16"/>
      <c r="AX38" s="16">
        <v>6</v>
      </c>
      <c r="AY38" s="16"/>
      <c r="AZ38" s="16">
        <v>6</v>
      </c>
      <c r="BA38" s="16"/>
      <c r="BB38" s="16">
        <v>8</v>
      </c>
      <c r="BC38" s="16"/>
      <c r="BD38" s="16">
        <v>6</v>
      </c>
      <c r="BE38" s="16"/>
      <c r="BF38" s="26">
        <f t="shared" si="4"/>
        <v>195</v>
      </c>
      <c r="BG38" s="62">
        <f t="shared" si="5"/>
        <v>6.5</v>
      </c>
      <c r="BH38" s="90">
        <v>7</v>
      </c>
      <c r="BI38" s="90"/>
      <c r="BJ38" s="90">
        <v>8</v>
      </c>
      <c r="BK38" s="22"/>
      <c r="BL38" s="90">
        <v>7</v>
      </c>
      <c r="BM38" s="90"/>
      <c r="BN38" s="90">
        <v>7</v>
      </c>
      <c r="BO38" s="90"/>
      <c r="BP38" s="90">
        <v>6</v>
      </c>
      <c r="BQ38" s="90"/>
      <c r="BR38" s="90"/>
      <c r="BS38" s="90"/>
      <c r="BT38" s="90"/>
      <c r="BU38" s="90"/>
      <c r="BV38" s="90"/>
      <c r="BW38" s="50" t="str">
        <f t="shared" si="2"/>
        <v>TB Kh¸</v>
      </c>
      <c r="BX38" s="51">
        <f t="shared" si="6"/>
        <v>0</v>
      </c>
      <c r="BY38" s="52" t="str">
        <f t="shared" si="3"/>
        <v>Lªn Líp</v>
      </c>
    </row>
    <row r="39" spans="1:77" ht="17.25" customHeight="1">
      <c r="A39" s="36">
        <v>32</v>
      </c>
      <c r="B39" s="37" t="s">
        <v>74</v>
      </c>
      <c r="C39" s="38" t="s">
        <v>63</v>
      </c>
      <c r="D39" s="40"/>
      <c r="E39" s="19"/>
      <c r="F39" s="16"/>
      <c r="G39" s="16"/>
      <c r="H39" s="16"/>
      <c r="I39" s="16">
        <v>5</v>
      </c>
      <c r="J39" s="16"/>
      <c r="K39" s="16">
        <v>8</v>
      </c>
      <c r="L39" s="16"/>
      <c r="M39" s="16">
        <v>8</v>
      </c>
      <c r="N39" s="16"/>
      <c r="O39" s="16">
        <v>7</v>
      </c>
      <c r="P39" s="16"/>
      <c r="Q39" s="16">
        <v>6</v>
      </c>
      <c r="R39" s="16"/>
      <c r="S39" s="16">
        <v>6</v>
      </c>
      <c r="T39" s="16"/>
      <c r="U39" s="27">
        <f t="shared" si="0"/>
        <v>132</v>
      </c>
      <c r="V39" s="22">
        <f t="shared" si="1"/>
        <v>6.6</v>
      </c>
      <c r="W39" s="16">
        <v>5</v>
      </c>
      <c r="X39" s="16"/>
      <c r="Y39" s="16">
        <v>5</v>
      </c>
      <c r="Z39" s="16"/>
      <c r="AA39" s="16">
        <v>7</v>
      </c>
      <c r="AB39" s="16"/>
      <c r="AC39" s="16">
        <v>7</v>
      </c>
      <c r="AD39" s="16"/>
      <c r="AE39" s="16">
        <v>8</v>
      </c>
      <c r="AF39" s="16"/>
      <c r="AG39" s="16">
        <v>5</v>
      </c>
      <c r="AH39" s="16"/>
      <c r="AI39" s="16">
        <v>5</v>
      </c>
      <c r="AJ39" s="16"/>
      <c r="AK39" s="27">
        <f t="shared" si="7"/>
        <v>193</v>
      </c>
      <c r="AL39" s="22">
        <f t="shared" si="8"/>
        <v>6.03125</v>
      </c>
      <c r="AM39" s="22">
        <f t="shared" si="9"/>
        <v>6.25</v>
      </c>
      <c r="AN39" s="16">
        <v>5</v>
      </c>
      <c r="AO39" s="16"/>
      <c r="AP39" s="16">
        <v>6</v>
      </c>
      <c r="AQ39" s="16"/>
      <c r="AR39" s="16">
        <v>6</v>
      </c>
      <c r="AS39" s="16"/>
      <c r="AT39" s="16">
        <v>7</v>
      </c>
      <c r="AU39" s="16"/>
      <c r="AV39" s="16">
        <v>6</v>
      </c>
      <c r="AW39" s="16"/>
      <c r="AX39" s="16">
        <v>7</v>
      </c>
      <c r="AY39" s="16"/>
      <c r="AZ39" s="16">
        <v>6</v>
      </c>
      <c r="BA39" s="16"/>
      <c r="BB39" s="16">
        <v>7</v>
      </c>
      <c r="BC39" s="16"/>
      <c r="BD39" s="16">
        <v>5</v>
      </c>
      <c r="BE39" s="16"/>
      <c r="BF39" s="26">
        <f t="shared" si="4"/>
        <v>184</v>
      </c>
      <c r="BG39" s="62">
        <f t="shared" si="5"/>
        <v>6.133333333333334</v>
      </c>
      <c r="BH39" s="90">
        <v>6</v>
      </c>
      <c r="BI39" s="90"/>
      <c r="BJ39" s="90">
        <v>8</v>
      </c>
      <c r="BK39" s="22"/>
      <c r="BL39" s="90">
        <v>6</v>
      </c>
      <c r="BM39" s="90"/>
      <c r="BN39" s="90">
        <v>7</v>
      </c>
      <c r="BO39" s="90"/>
      <c r="BP39" s="90">
        <v>9</v>
      </c>
      <c r="BQ39" s="90"/>
      <c r="BR39" s="90"/>
      <c r="BS39" s="90"/>
      <c r="BT39" s="90"/>
      <c r="BU39" s="90"/>
      <c r="BV39" s="90"/>
      <c r="BW39" s="50" t="str">
        <f t="shared" si="2"/>
        <v>TB Kh¸</v>
      </c>
      <c r="BX39" s="51">
        <f t="shared" si="6"/>
        <v>0</v>
      </c>
      <c r="BY39" s="52" t="str">
        <f t="shared" si="3"/>
        <v>Lªn Líp</v>
      </c>
    </row>
    <row r="40" spans="1:77" ht="17.25" customHeight="1">
      <c r="A40" s="36">
        <v>33</v>
      </c>
      <c r="B40" s="37" t="s">
        <v>112</v>
      </c>
      <c r="C40" s="38" t="s">
        <v>48</v>
      </c>
      <c r="D40" s="40"/>
      <c r="E40" s="19"/>
      <c r="F40" s="16"/>
      <c r="G40" s="16"/>
      <c r="H40" s="16"/>
      <c r="I40" s="16">
        <v>5</v>
      </c>
      <c r="J40" s="16"/>
      <c r="K40" s="16">
        <v>8</v>
      </c>
      <c r="L40" s="16"/>
      <c r="M40" s="16">
        <v>6</v>
      </c>
      <c r="N40" s="16"/>
      <c r="O40" s="16">
        <v>7</v>
      </c>
      <c r="P40" s="16"/>
      <c r="Q40" s="16">
        <v>7</v>
      </c>
      <c r="R40" s="16"/>
      <c r="S40" s="16">
        <v>6</v>
      </c>
      <c r="T40" s="16"/>
      <c r="U40" s="27">
        <f t="shared" si="0"/>
        <v>129</v>
      </c>
      <c r="V40" s="22">
        <f t="shared" si="1"/>
        <v>6.45</v>
      </c>
      <c r="W40" s="16">
        <v>5</v>
      </c>
      <c r="X40" s="16"/>
      <c r="Y40" s="16">
        <v>5</v>
      </c>
      <c r="Z40" s="16">
        <v>4</v>
      </c>
      <c r="AA40" s="16">
        <v>6</v>
      </c>
      <c r="AB40" s="16">
        <v>4</v>
      </c>
      <c r="AC40" s="16">
        <v>5</v>
      </c>
      <c r="AD40" s="16"/>
      <c r="AE40" s="16">
        <v>6</v>
      </c>
      <c r="AF40" s="16"/>
      <c r="AG40" s="16">
        <v>5</v>
      </c>
      <c r="AH40" s="16">
        <v>3</v>
      </c>
      <c r="AI40" s="16">
        <v>6</v>
      </c>
      <c r="AJ40" s="16"/>
      <c r="AK40" s="27">
        <f t="shared" si="7"/>
        <v>174</v>
      </c>
      <c r="AL40" s="22">
        <f t="shared" si="8"/>
        <v>5.4375</v>
      </c>
      <c r="AM40" s="22">
        <f t="shared" si="9"/>
        <v>5.826923076923077</v>
      </c>
      <c r="AN40" s="16">
        <v>5</v>
      </c>
      <c r="AO40" s="16"/>
      <c r="AP40" s="16">
        <v>6</v>
      </c>
      <c r="AQ40" s="16"/>
      <c r="AR40" s="16">
        <v>6</v>
      </c>
      <c r="AS40" s="16"/>
      <c r="AT40" s="16">
        <v>5</v>
      </c>
      <c r="AU40" s="16"/>
      <c r="AV40" s="16">
        <v>6</v>
      </c>
      <c r="AW40" s="16">
        <v>3</v>
      </c>
      <c r="AX40" s="16">
        <v>6</v>
      </c>
      <c r="AY40" s="16"/>
      <c r="AZ40" s="16">
        <v>6</v>
      </c>
      <c r="BA40" s="16"/>
      <c r="BB40" s="16">
        <v>7</v>
      </c>
      <c r="BC40" s="16"/>
      <c r="BD40" s="16">
        <v>5</v>
      </c>
      <c r="BE40" s="16">
        <v>3</v>
      </c>
      <c r="BF40" s="26">
        <f t="shared" si="4"/>
        <v>174</v>
      </c>
      <c r="BG40" s="62">
        <f t="shared" si="5"/>
        <v>5.8</v>
      </c>
      <c r="BH40" s="90">
        <v>5</v>
      </c>
      <c r="BI40" s="90"/>
      <c r="BJ40" s="90">
        <v>3</v>
      </c>
      <c r="BK40" s="22"/>
      <c r="BL40" s="90">
        <v>5</v>
      </c>
      <c r="BM40" s="90"/>
      <c r="BN40" s="90">
        <v>5</v>
      </c>
      <c r="BO40" s="90"/>
      <c r="BP40" s="90">
        <v>7</v>
      </c>
      <c r="BQ40" s="90"/>
      <c r="BR40" s="90"/>
      <c r="BS40" s="90"/>
      <c r="BT40" s="90"/>
      <c r="BU40" s="90"/>
      <c r="BV40" s="90"/>
      <c r="BW40" s="50" t="str">
        <f t="shared" si="2"/>
        <v>Trung b×nh</v>
      </c>
      <c r="BX40" s="51">
        <f t="shared" si="6"/>
        <v>0</v>
      </c>
      <c r="BY40" s="52" t="str">
        <f t="shared" si="3"/>
        <v>Lªn Líp</v>
      </c>
    </row>
    <row r="41" spans="1:77" ht="17.25" customHeight="1">
      <c r="A41" s="36">
        <v>34</v>
      </c>
      <c r="B41" s="37" t="s">
        <v>113</v>
      </c>
      <c r="C41" s="38" t="s">
        <v>114</v>
      </c>
      <c r="D41" s="39"/>
      <c r="E41" s="19"/>
      <c r="F41" s="16"/>
      <c r="G41" s="16"/>
      <c r="H41" s="16"/>
      <c r="I41" s="16">
        <v>5</v>
      </c>
      <c r="J41" s="16">
        <v>4</v>
      </c>
      <c r="K41" s="16">
        <v>4</v>
      </c>
      <c r="L41" s="16">
        <v>2</v>
      </c>
      <c r="M41" s="16">
        <v>6</v>
      </c>
      <c r="N41" s="16"/>
      <c r="O41" s="16">
        <v>6</v>
      </c>
      <c r="P41" s="16"/>
      <c r="Q41" s="16">
        <v>7</v>
      </c>
      <c r="R41" s="16"/>
      <c r="S41" s="16">
        <v>5</v>
      </c>
      <c r="T41" s="16"/>
      <c r="U41" s="27">
        <f t="shared" si="0"/>
        <v>109</v>
      </c>
      <c r="V41" s="22">
        <f t="shared" si="1"/>
        <v>5.45</v>
      </c>
      <c r="W41" s="16">
        <v>5</v>
      </c>
      <c r="X41" s="16">
        <v>3</v>
      </c>
      <c r="Y41" s="16">
        <v>5</v>
      </c>
      <c r="Z41" s="16">
        <v>4</v>
      </c>
      <c r="AA41" s="16">
        <v>5</v>
      </c>
      <c r="AB41" s="16">
        <v>3</v>
      </c>
      <c r="AC41" s="16">
        <v>5</v>
      </c>
      <c r="AD41" s="16">
        <v>3</v>
      </c>
      <c r="AE41" s="16">
        <v>3</v>
      </c>
      <c r="AF41" s="16" t="s">
        <v>160</v>
      </c>
      <c r="AG41" s="16">
        <v>5</v>
      </c>
      <c r="AH41" s="16">
        <v>3</v>
      </c>
      <c r="AI41" s="16">
        <v>3</v>
      </c>
      <c r="AJ41" s="16"/>
      <c r="AK41" s="27">
        <f t="shared" si="7"/>
        <v>144</v>
      </c>
      <c r="AL41" s="22">
        <f t="shared" si="8"/>
        <v>4.5</v>
      </c>
      <c r="AM41" s="22">
        <f t="shared" si="9"/>
        <v>4.865384615384615</v>
      </c>
      <c r="AN41" s="16">
        <v>5</v>
      </c>
      <c r="AO41" s="16"/>
      <c r="AP41" s="16">
        <v>5</v>
      </c>
      <c r="AQ41" s="16"/>
      <c r="AR41" s="16">
        <v>5</v>
      </c>
      <c r="AS41" s="16"/>
      <c r="AT41" s="16">
        <v>5</v>
      </c>
      <c r="AU41" s="16">
        <v>4</v>
      </c>
      <c r="AV41" s="16">
        <v>3</v>
      </c>
      <c r="AW41" s="16">
        <v>3</v>
      </c>
      <c r="AX41" s="16">
        <v>5</v>
      </c>
      <c r="AY41" s="16">
        <v>3</v>
      </c>
      <c r="AZ41" s="16"/>
      <c r="BA41" s="16"/>
      <c r="BB41" s="16">
        <v>6</v>
      </c>
      <c r="BC41" s="16"/>
      <c r="BD41" s="16">
        <v>5</v>
      </c>
      <c r="BE41" s="16"/>
      <c r="BF41" s="26">
        <f t="shared" si="4"/>
        <v>132</v>
      </c>
      <c r="BG41" s="62">
        <f t="shared" si="5"/>
        <v>4.4</v>
      </c>
      <c r="BH41" s="90">
        <v>4</v>
      </c>
      <c r="BI41" s="90"/>
      <c r="BJ41" s="90">
        <v>4</v>
      </c>
      <c r="BK41" s="22"/>
      <c r="BL41" s="90">
        <v>4</v>
      </c>
      <c r="BM41" s="90"/>
      <c r="BN41" s="90">
        <v>5</v>
      </c>
      <c r="BO41" s="90"/>
      <c r="BP41" s="90">
        <v>6</v>
      </c>
      <c r="BQ41" s="90"/>
      <c r="BR41" s="90"/>
      <c r="BS41" s="90"/>
      <c r="BT41" s="90"/>
      <c r="BU41" s="90"/>
      <c r="BV41" s="90"/>
      <c r="BW41" s="50" t="str">
        <f t="shared" si="2"/>
        <v>YÕu</v>
      </c>
      <c r="BX41" s="51">
        <f t="shared" si="6"/>
        <v>11</v>
      </c>
      <c r="BY41" s="52" t="str">
        <f t="shared" si="3"/>
        <v>Ngõng häc</v>
      </c>
    </row>
    <row r="42" spans="1:77" ht="17.25" customHeight="1">
      <c r="A42" s="36">
        <v>35</v>
      </c>
      <c r="B42" s="37" t="s">
        <v>77</v>
      </c>
      <c r="C42" s="38" t="s">
        <v>83</v>
      </c>
      <c r="D42" s="39"/>
      <c r="E42" s="19"/>
      <c r="F42" s="16"/>
      <c r="G42" s="16"/>
      <c r="H42" s="16"/>
      <c r="I42" s="16">
        <v>5</v>
      </c>
      <c r="J42" s="16"/>
      <c r="K42" s="16">
        <v>6</v>
      </c>
      <c r="L42" s="16"/>
      <c r="M42" s="16">
        <v>9</v>
      </c>
      <c r="N42" s="16"/>
      <c r="O42" s="16">
        <v>7</v>
      </c>
      <c r="P42" s="16"/>
      <c r="Q42" s="16">
        <v>6</v>
      </c>
      <c r="R42" s="16"/>
      <c r="S42" s="16">
        <v>5</v>
      </c>
      <c r="T42" s="16"/>
      <c r="U42" s="27">
        <f t="shared" si="0"/>
        <v>124</v>
      </c>
      <c r="V42" s="22">
        <f t="shared" si="1"/>
        <v>6.2</v>
      </c>
      <c r="W42" s="16">
        <v>5</v>
      </c>
      <c r="X42" s="16">
        <v>3</v>
      </c>
      <c r="Y42" s="16">
        <v>5</v>
      </c>
      <c r="Z42" s="16"/>
      <c r="AA42" s="16">
        <v>6</v>
      </c>
      <c r="AB42" s="16">
        <v>3</v>
      </c>
      <c r="AC42" s="16">
        <v>5</v>
      </c>
      <c r="AD42" s="16"/>
      <c r="AE42" s="16">
        <v>5</v>
      </c>
      <c r="AF42" s="16"/>
      <c r="AG42" s="16">
        <v>5</v>
      </c>
      <c r="AH42" s="16">
        <v>3</v>
      </c>
      <c r="AI42" s="16">
        <v>5</v>
      </c>
      <c r="AJ42" s="16">
        <v>3</v>
      </c>
      <c r="AK42" s="27">
        <f t="shared" si="7"/>
        <v>166</v>
      </c>
      <c r="AL42" s="22">
        <f t="shared" si="8"/>
        <v>5.1875</v>
      </c>
      <c r="AM42" s="22">
        <f t="shared" si="9"/>
        <v>5.576923076923077</v>
      </c>
      <c r="AN42" s="16">
        <v>5</v>
      </c>
      <c r="AO42" s="16"/>
      <c r="AP42" s="16">
        <v>5</v>
      </c>
      <c r="AQ42" s="16">
        <v>4</v>
      </c>
      <c r="AR42" s="16">
        <v>4</v>
      </c>
      <c r="AS42" s="16">
        <v>3</v>
      </c>
      <c r="AT42" s="16">
        <v>4</v>
      </c>
      <c r="AU42" s="16">
        <v>4</v>
      </c>
      <c r="AV42" s="16">
        <v>4</v>
      </c>
      <c r="AW42" s="16">
        <v>4</v>
      </c>
      <c r="AX42" s="16">
        <v>5</v>
      </c>
      <c r="AY42" s="16"/>
      <c r="AZ42" s="16">
        <v>6</v>
      </c>
      <c r="BA42" s="16"/>
      <c r="BB42" s="16">
        <v>6</v>
      </c>
      <c r="BC42" s="16"/>
      <c r="BD42" s="16">
        <v>3</v>
      </c>
      <c r="BE42" s="16">
        <v>2</v>
      </c>
      <c r="BF42" s="26">
        <f t="shared" si="4"/>
        <v>141</v>
      </c>
      <c r="BG42" s="62">
        <f t="shared" si="5"/>
        <v>4.7</v>
      </c>
      <c r="BH42" s="90">
        <v>3</v>
      </c>
      <c r="BI42" s="90"/>
      <c r="BJ42" s="90">
        <v>6</v>
      </c>
      <c r="BK42" s="22"/>
      <c r="BL42" s="90">
        <v>2</v>
      </c>
      <c r="BM42" s="90"/>
      <c r="BN42" s="90">
        <v>3</v>
      </c>
      <c r="BO42" s="90"/>
      <c r="BP42" s="90">
        <v>5</v>
      </c>
      <c r="BQ42" s="90"/>
      <c r="BR42" s="90"/>
      <c r="BS42" s="90"/>
      <c r="BT42" s="90"/>
      <c r="BU42" s="90"/>
      <c r="BV42" s="90"/>
      <c r="BW42" s="50" t="str">
        <f t="shared" si="2"/>
        <v>Trung b×nh</v>
      </c>
      <c r="BX42" s="51">
        <f t="shared" si="6"/>
        <v>0</v>
      </c>
      <c r="BY42" s="52" t="str">
        <f t="shared" si="3"/>
        <v>Lªn Líp</v>
      </c>
    </row>
    <row r="43" spans="1:77" ht="17.25" customHeight="1">
      <c r="A43" s="36">
        <v>36</v>
      </c>
      <c r="B43" s="37" t="s">
        <v>115</v>
      </c>
      <c r="C43" s="38" t="s">
        <v>83</v>
      </c>
      <c r="D43" s="40"/>
      <c r="E43" s="19"/>
      <c r="F43" s="16"/>
      <c r="G43" s="16"/>
      <c r="H43" s="16"/>
      <c r="I43" s="16">
        <v>5</v>
      </c>
      <c r="J43" s="16"/>
      <c r="K43" s="16">
        <v>8</v>
      </c>
      <c r="L43" s="16"/>
      <c r="M43" s="16">
        <v>7</v>
      </c>
      <c r="N43" s="16"/>
      <c r="O43" s="16">
        <v>6</v>
      </c>
      <c r="P43" s="16"/>
      <c r="Q43" s="16">
        <v>7</v>
      </c>
      <c r="R43" s="16"/>
      <c r="S43" s="16">
        <v>6</v>
      </c>
      <c r="T43" s="16">
        <v>4</v>
      </c>
      <c r="U43" s="27">
        <f t="shared" si="0"/>
        <v>129</v>
      </c>
      <c r="V43" s="22">
        <f t="shared" si="1"/>
        <v>6.45</v>
      </c>
      <c r="W43" s="16">
        <v>3</v>
      </c>
      <c r="X43" s="16">
        <v>3</v>
      </c>
      <c r="Y43" s="16">
        <v>5</v>
      </c>
      <c r="Z43" s="16">
        <v>4</v>
      </c>
      <c r="AA43" s="16">
        <v>5</v>
      </c>
      <c r="AB43" s="16"/>
      <c r="AC43" s="16">
        <v>7</v>
      </c>
      <c r="AD43" s="16"/>
      <c r="AE43" s="16">
        <v>7</v>
      </c>
      <c r="AF43" s="16"/>
      <c r="AG43" s="16">
        <v>5</v>
      </c>
      <c r="AH43" s="16"/>
      <c r="AI43" s="16">
        <v>5</v>
      </c>
      <c r="AJ43" s="16">
        <v>4</v>
      </c>
      <c r="AK43" s="27">
        <f t="shared" si="7"/>
        <v>166</v>
      </c>
      <c r="AL43" s="22">
        <f t="shared" si="8"/>
        <v>5.1875</v>
      </c>
      <c r="AM43" s="22">
        <f t="shared" si="9"/>
        <v>5.673076923076923</v>
      </c>
      <c r="AN43" s="16">
        <v>5</v>
      </c>
      <c r="AO43" s="16"/>
      <c r="AP43" s="16">
        <v>5</v>
      </c>
      <c r="AQ43" s="16"/>
      <c r="AR43" s="16">
        <v>6</v>
      </c>
      <c r="AS43" s="16"/>
      <c r="AT43" s="16">
        <v>6</v>
      </c>
      <c r="AU43" s="16"/>
      <c r="AV43" s="16">
        <v>6</v>
      </c>
      <c r="AW43" s="16">
        <v>4</v>
      </c>
      <c r="AX43" s="16">
        <v>7</v>
      </c>
      <c r="AY43" s="16"/>
      <c r="AZ43" s="16">
        <v>5</v>
      </c>
      <c r="BA43" s="16">
        <v>4</v>
      </c>
      <c r="BB43" s="16">
        <v>6</v>
      </c>
      <c r="BC43" s="16"/>
      <c r="BD43" s="16">
        <v>5</v>
      </c>
      <c r="BE43" s="16"/>
      <c r="BF43" s="26">
        <f t="shared" si="4"/>
        <v>172</v>
      </c>
      <c r="BG43" s="62">
        <f t="shared" si="5"/>
        <v>5.733333333333333</v>
      </c>
      <c r="BH43" s="90">
        <v>4</v>
      </c>
      <c r="BI43" s="90"/>
      <c r="BJ43" s="90">
        <v>7</v>
      </c>
      <c r="BK43" s="22"/>
      <c r="BL43" s="90">
        <v>4</v>
      </c>
      <c r="BM43" s="90"/>
      <c r="BN43" s="90">
        <v>6</v>
      </c>
      <c r="BO43" s="90"/>
      <c r="BP43" s="90">
        <v>7</v>
      </c>
      <c r="BQ43" s="90"/>
      <c r="BR43" s="90"/>
      <c r="BS43" s="90"/>
      <c r="BT43" s="90"/>
      <c r="BU43" s="90"/>
      <c r="BV43" s="90"/>
      <c r="BW43" s="50" t="str">
        <f t="shared" si="2"/>
        <v>Trung b×nh</v>
      </c>
      <c r="BX43" s="51">
        <f t="shared" si="6"/>
        <v>5</v>
      </c>
      <c r="BY43" s="52" t="str">
        <f t="shared" si="3"/>
        <v>Lªn Líp</v>
      </c>
    </row>
    <row r="44" spans="1:77" ht="17.25" customHeight="1">
      <c r="A44" s="36">
        <v>37</v>
      </c>
      <c r="B44" s="37" t="s">
        <v>116</v>
      </c>
      <c r="C44" s="38" t="s">
        <v>84</v>
      </c>
      <c r="D44" s="39"/>
      <c r="E44" s="19"/>
      <c r="F44" s="16"/>
      <c r="G44" s="16"/>
      <c r="H44" s="16"/>
      <c r="I44" s="16">
        <v>5</v>
      </c>
      <c r="J44" s="16">
        <v>4</v>
      </c>
      <c r="K44" s="16">
        <v>7</v>
      </c>
      <c r="L44" s="16"/>
      <c r="M44" s="16">
        <v>7</v>
      </c>
      <c r="N44" s="16"/>
      <c r="O44" s="16">
        <v>7</v>
      </c>
      <c r="P44" s="16"/>
      <c r="Q44" s="16">
        <v>7</v>
      </c>
      <c r="R44" s="16"/>
      <c r="S44" s="16">
        <v>7</v>
      </c>
      <c r="T44" s="16"/>
      <c r="U44" s="27">
        <f t="shared" si="0"/>
        <v>134</v>
      </c>
      <c r="V44" s="22">
        <f t="shared" si="1"/>
        <v>6.7</v>
      </c>
      <c r="W44" s="16">
        <v>5</v>
      </c>
      <c r="X44" s="16"/>
      <c r="Y44" s="16">
        <v>5</v>
      </c>
      <c r="Z44" s="16"/>
      <c r="AA44" s="16">
        <v>5</v>
      </c>
      <c r="AB44" s="16">
        <v>3</v>
      </c>
      <c r="AC44" s="16">
        <v>5</v>
      </c>
      <c r="AD44" s="16"/>
      <c r="AE44" s="16">
        <v>6</v>
      </c>
      <c r="AF44" s="16"/>
      <c r="AG44" s="16">
        <v>6</v>
      </c>
      <c r="AH44" s="16"/>
      <c r="AI44" s="16">
        <v>5</v>
      </c>
      <c r="AJ44" s="16"/>
      <c r="AK44" s="27">
        <f t="shared" si="7"/>
        <v>172</v>
      </c>
      <c r="AL44" s="22">
        <f t="shared" si="8"/>
        <v>5.375</v>
      </c>
      <c r="AM44" s="22">
        <f t="shared" si="9"/>
        <v>5.884615384615385</v>
      </c>
      <c r="AN44" s="16">
        <v>5</v>
      </c>
      <c r="AO44" s="16"/>
      <c r="AP44" s="16">
        <v>5</v>
      </c>
      <c r="AQ44" s="16"/>
      <c r="AR44" s="16">
        <v>7</v>
      </c>
      <c r="AS44" s="16"/>
      <c r="AT44" s="16">
        <v>7</v>
      </c>
      <c r="AU44" s="16"/>
      <c r="AV44" s="16">
        <v>6</v>
      </c>
      <c r="AW44" s="16"/>
      <c r="AX44" s="16">
        <v>6</v>
      </c>
      <c r="AY44" s="16"/>
      <c r="AZ44" s="16">
        <v>6</v>
      </c>
      <c r="BA44" s="16"/>
      <c r="BB44" s="16">
        <v>7</v>
      </c>
      <c r="BC44" s="16"/>
      <c r="BD44" s="16">
        <v>5</v>
      </c>
      <c r="BE44" s="16"/>
      <c r="BF44" s="26">
        <f t="shared" si="4"/>
        <v>182</v>
      </c>
      <c r="BG44" s="62">
        <f t="shared" si="5"/>
        <v>6.066666666666666</v>
      </c>
      <c r="BH44" s="90">
        <v>4</v>
      </c>
      <c r="BI44" s="90"/>
      <c r="BJ44" s="90">
        <v>7</v>
      </c>
      <c r="BK44" s="22"/>
      <c r="BL44" s="90">
        <v>6</v>
      </c>
      <c r="BM44" s="90"/>
      <c r="BN44" s="90">
        <v>6</v>
      </c>
      <c r="BO44" s="90"/>
      <c r="BP44" s="90">
        <v>8</v>
      </c>
      <c r="BQ44" s="90"/>
      <c r="BR44" s="90"/>
      <c r="BS44" s="90"/>
      <c r="BT44" s="90"/>
      <c r="BU44" s="90"/>
      <c r="BV44" s="90"/>
      <c r="BW44" s="50" t="str">
        <f t="shared" si="2"/>
        <v>Trung b×nh</v>
      </c>
      <c r="BX44" s="51">
        <f t="shared" si="6"/>
        <v>0</v>
      </c>
      <c r="BY44" s="52" t="str">
        <f t="shared" si="3"/>
        <v>Lªn Líp</v>
      </c>
    </row>
    <row r="45" spans="1:77" ht="17.25" customHeight="1">
      <c r="A45" s="36">
        <v>38</v>
      </c>
      <c r="B45" s="37" t="s">
        <v>117</v>
      </c>
      <c r="C45" s="38" t="s">
        <v>118</v>
      </c>
      <c r="D45" s="39"/>
      <c r="E45" s="19"/>
      <c r="F45" s="16"/>
      <c r="G45" s="16"/>
      <c r="H45" s="16"/>
      <c r="I45" s="16">
        <v>6</v>
      </c>
      <c r="J45" s="16"/>
      <c r="K45" s="16">
        <v>9</v>
      </c>
      <c r="L45" s="16"/>
      <c r="M45" s="16">
        <v>8</v>
      </c>
      <c r="N45" s="16"/>
      <c r="O45" s="16">
        <v>7</v>
      </c>
      <c r="P45" s="16"/>
      <c r="Q45" s="16">
        <v>8</v>
      </c>
      <c r="R45" s="16"/>
      <c r="S45" s="16">
        <v>6</v>
      </c>
      <c r="T45" s="16"/>
      <c r="U45" s="27">
        <f t="shared" si="0"/>
        <v>144</v>
      </c>
      <c r="V45" s="22">
        <f t="shared" si="1"/>
        <v>7.2</v>
      </c>
      <c r="W45" s="16">
        <v>6</v>
      </c>
      <c r="X45" s="16"/>
      <c r="Y45" s="16">
        <v>5</v>
      </c>
      <c r="Z45" s="16"/>
      <c r="AA45" s="16">
        <v>7</v>
      </c>
      <c r="AB45" s="16"/>
      <c r="AC45" s="16">
        <v>6</v>
      </c>
      <c r="AD45" s="16"/>
      <c r="AE45" s="16">
        <v>7</v>
      </c>
      <c r="AF45" s="16"/>
      <c r="AG45" s="16">
        <v>7</v>
      </c>
      <c r="AH45" s="16"/>
      <c r="AI45" s="16">
        <v>5</v>
      </c>
      <c r="AJ45" s="16"/>
      <c r="AK45" s="27">
        <f t="shared" si="7"/>
        <v>204</v>
      </c>
      <c r="AL45" s="22">
        <f t="shared" si="8"/>
        <v>6.375</v>
      </c>
      <c r="AM45" s="22">
        <f t="shared" si="9"/>
        <v>6.6923076923076925</v>
      </c>
      <c r="AN45" s="16">
        <v>8</v>
      </c>
      <c r="AO45" s="16"/>
      <c r="AP45" s="16">
        <v>6</v>
      </c>
      <c r="AQ45" s="16"/>
      <c r="AR45" s="16">
        <v>8</v>
      </c>
      <c r="AS45" s="16"/>
      <c r="AT45" s="16">
        <v>6</v>
      </c>
      <c r="AU45" s="16"/>
      <c r="AV45" s="16">
        <v>6</v>
      </c>
      <c r="AW45" s="16"/>
      <c r="AX45" s="16">
        <v>6</v>
      </c>
      <c r="AY45" s="16"/>
      <c r="AZ45" s="16">
        <v>7</v>
      </c>
      <c r="BA45" s="16"/>
      <c r="BB45" s="16">
        <v>9</v>
      </c>
      <c r="BC45" s="16"/>
      <c r="BD45" s="16">
        <v>7</v>
      </c>
      <c r="BE45" s="16"/>
      <c r="BF45" s="26">
        <f t="shared" si="4"/>
        <v>212</v>
      </c>
      <c r="BG45" s="62">
        <f t="shared" si="5"/>
        <v>7.066666666666666</v>
      </c>
      <c r="BH45" s="90">
        <v>5</v>
      </c>
      <c r="BI45" s="90"/>
      <c r="BJ45" s="90">
        <v>7</v>
      </c>
      <c r="BK45" s="22"/>
      <c r="BL45" s="90">
        <v>6</v>
      </c>
      <c r="BM45" s="90"/>
      <c r="BN45" s="90">
        <v>8</v>
      </c>
      <c r="BO45" s="90"/>
      <c r="BP45" s="90">
        <v>8</v>
      </c>
      <c r="BQ45" s="90"/>
      <c r="BR45" s="90"/>
      <c r="BS45" s="90"/>
      <c r="BT45" s="90"/>
      <c r="BU45" s="90"/>
      <c r="BV45" s="90"/>
      <c r="BW45" s="50" t="str">
        <f t="shared" si="2"/>
        <v>TB Kh¸</v>
      </c>
      <c r="BX45" s="51">
        <f t="shared" si="6"/>
        <v>0</v>
      </c>
      <c r="BY45" s="52" t="str">
        <f t="shared" si="3"/>
        <v>Lªn Líp</v>
      </c>
    </row>
    <row r="46" spans="1:77" ht="17.25" customHeight="1">
      <c r="A46" s="36">
        <v>39</v>
      </c>
      <c r="B46" s="37" t="s">
        <v>119</v>
      </c>
      <c r="C46" s="38" t="s">
        <v>18</v>
      </c>
      <c r="D46" s="39"/>
      <c r="E46" s="19"/>
      <c r="F46" s="16"/>
      <c r="G46" s="16"/>
      <c r="H46" s="16"/>
      <c r="I46" s="16">
        <v>7</v>
      </c>
      <c r="J46" s="16"/>
      <c r="K46" s="16">
        <v>8</v>
      </c>
      <c r="L46" s="16"/>
      <c r="M46" s="16">
        <v>6</v>
      </c>
      <c r="N46" s="16"/>
      <c r="O46" s="16">
        <v>7</v>
      </c>
      <c r="P46" s="16"/>
      <c r="Q46" s="16">
        <v>7</v>
      </c>
      <c r="R46" s="16"/>
      <c r="S46" s="16">
        <v>8</v>
      </c>
      <c r="T46" s="16"/>
      <c r="U46" s="27">
        <f t="shared" si="0"/>
        <v>145</v>
      </c>
      <c r="V46" s="22">
        <f t="shared" si="1"/>
        <v>7.25</v>
      </c>
      <c r="W46" s="16">
        <v>7</v>
      </c>
      <c r="X46" s="16"/>
      <c r="Y46" s="16">
        <v>5</v>
      </c>
      <c r="Z46" s="16"/>
      <c r="AA46" s="16">
        <v>5</v>
      </c>
      <c r="AB46" s="16"/>
      <c r="AC46" s="16">
        <v>7</v>
      </c>
      <c r="AD46" s="16"/>
      <c r="AE46" s="16">
        <v>6</v>
      </c>
      <c r="AF46" s="16"/>
      <c r="AG46" s="16">
        <v>6</v>
      </c>
      <c r="AH46" s="16"/>
      <c r="AI46" s="16">
        <v>6</v>
      </c>
      <c r="AJ46" s="16"/>
      <c r="AK46" s="27">
        <f t="shared" si="7"/>
        <v>191</v>
      </c>
      <c r="AL46" s="22">
        <f t="shared" si="8"/>
        <v>5.96875</v>
      </c>
      <c r="AM46" s="22">
        <f t="shared" si="9"/>
        <v>6.461538461538462</v>
      </c>
      <c r="AN46" s="16">
        <v>7</v>
      </c>
      <c r="AO46" s="16"/>
      <c r="AP46" s="16">
        <v>5</v>
      </c>
      <c r="AQ46" s="16"/>
      <c r="AR46" s="16">
        <v>5</v>
      </c>
      <c r="AS46" s="16"/>
      <c r="AT46" s="16">
        <v>5</v>
      </c>
      <c r="AU46" s="16"/>
      <c r="AV46" s="16">
        <v>6</v>
      </c>
      <c r="AW46" s="16">
        <v>4</v>
      </c>
      <c r="AX46" s="16">
        <v>7</v>
      </c>
      <c r="AY46" s="16"/>
      <c r="AZ46" s="16">
        <v>7</v>
      </c>
      <c r="BA46" s="16"/>
      <c r="BB46" s="16">
        <v>9</v>
      </c>
      <c r="BC46" s="16"/>
      <c r="BD46" s="16">
        <v>5</v>
      </c>
      <c r="BE46" s="16"/>
      <c r="BF46" s="26">
        <f t="shared" si="4"/>
        <v>187</v>
      </c>
      <c r="BG46" s="62">
        <f t="shared" si="5"/>
        <v>6.233333333333333</v>
      </c>
      <c r="BH46" s="90">
        <v>5</v>
      </c>
      <c r="BI46" s="90"/>
      <c r="BJ46" s="90">
        <v>8</v>
      </c>
      <c r="BK46" s="22"/>
      <c r="BL46" s="90">
        <v>6</v>
      </c>
      <c r="BM46" s="90"/>
      <c r="BN46" s="90">
        <v>8</v>
      </c>
      <c r="BO46" s="90"/>
      <c r="BP46" s="90">
        <v>8</v>
      </c>
      <c r="BQ46" s="90"/>
      <c r="BR46" s="90"/>
      <c r="BS46" s="90"/>
      <c r="BT46" s="90"/>
      <c r="BU46" s="90"/>
      <c r="BV46" s="90"/>
      <c r="BW46" s="50" t="str">
        <f t="shared" si="2"/>
        <v>TB Kh¸</v>
      </c>
      <c r="BX46" s="51">
        <f t="shared" si="6"/>
        <v>0</v>
      </c>
      <c r="BY46" s="52" t="str">
        <f t="shared" si="3"/>
        <v>Lªn Líp</v>
      </c>
    </row>
    <row r="47" spans="1:77" ht="17.25" customHeight="1">
      <c r="A47" s="36">
        <v>40</v>
      </c>
      <c r="B47" s="37" t="s">
        <v>120</v>
      </c>
      <c r="C47" s="38" t="s">
        <v>18</v>
      </c>
      <c r="D47" s="40"/>
      <c r="E47" s="19"/>
      <c r="F47" s="16"/>
      <c r="G47" s="16"/>
      <c r="H47" s="16"/>
      <c r="I47" s="16">
        <v>6</v>
      </c>
      <c r="J47" s="16"/>
      <c r="K47" s="16">
        <v>8</v>
      </c>
      <c r="L47" s="16"/>
      <c r="M47" s="16">
        <v>7</v>
      </c>
      <c r="N47" s="16"/>
      <c r="O47" s="16">
        <v>7</v>
      </c>
      <c r="P47" s="16"/>
      <c r="Q47" s="16">
        <v>7</v>
      </c>
      <c r="R47" s="16"/>
      <c r="S47" s="16">
        <v>5</v>
      </c>
      <c r="T47" s="16"/>
      <c r="U47" s="27">
        <f t="shared" si="0"/>
        <v>130</v>
      </c>
      <c r="V47" s="22">
        <f t="shared" si="1"/>
        <v>6.5</v>
      </c>
      <c r="W47" s="16">
        <v>5</v>
      </c>
      <c r="X47" s="16"/>
      <c r="Y47" s="16">
        <v>5</v>
      </c>
      <c r="Z47" s="16"/>
      <c r="AA47" s="16">
        <v>6</v>
      </c>
      <c r="AB47" s="16">
        <v>4</v>
      </c>
      <c r="AC47" s="16">
        <v>7</v>
      </c>
      <c r="AD47" s="16"/>
      <c r="AE47" s="16">
        <v>6</v>
      </c>
      <c r="AF47" s="16"/>
      <c r="AG47" s="16">
        <v>6</v>
      </c>
      <c r="AH47" s="16">
        <v>4</v>
      </c>
      <c r="AI47" s="16">
        <v>5</v>
      </c>
      <c r="AJ47" s="16"/>
      <c r="AK47" s="27">
        <f t="shared" si="7"/>
        <v>184</v>
      </c>
      <c r="AL47" s="22">
        <f t="shared" si="8"/>
        <v>5.75</v>
      </c>
      <c r="AM47" s="22">
        <f t="shared" si="9"/>
        <v>6.038461538461538</v>
      </c>
      <c r="AN47" s="16"/>
      <c r="AO47" s="16"/>
      <c r="AP47" s="16">
        <v>6</v>
      </c>
      <c r="AQ47" s="16"/>
      <c r="AR47" s="16">
        <v>5</v>
      </c>
      <c r="AS47" s="16"/>
      <c r="AT47" s="16">
        <v>5</v>
      </c>
      <c r="AU47" s="16"/>
      <c r="AV47" s="16">
        <v>8</v>
      </c>
      <c r="AW47" s="16"/>
      <c r="AX47" s="16">
        <v>7</v>
      </c>
      <c r="AY47" s="16"/>
      <c r="AZ47" s="16">
        <v>6</v>
      </c>
      <c r="BA47" s="16"/>
      <c r="BB47" s="16">
        <v>8</v>
      </c>
      <c r="BC47" s="16"/>
      <c r="BD47" s="16">
        <v>8</v>
      </c>
      <c r="BE47" s="16"/>
      <c r="BF47" s="26">
        <f t="shared" si="4"/>
        <v>168</v>
      </c>
      <c r="BG47" s="62">
        <f t="shared" si="5"/>
        <v>5.6</v>
      </c>
      <c r="BH47" s="90">
        <v>8</v>
      </c>
      <c r="BI47" s="90"/>
      <c r="BJ47" s="90">
        <v>8</v>
      </c>
      <c r="BK47" s="22"/>
      <c r="BL47" s="90">
        <v>7</v>
      </c>
      <c r="BM47" s="90"/>
      <c r="BN47" s="90">
        <v>7</v>
      </c>
      <c r="BO47" s="90"/>
      <c r="BP47" s="90">
        <v>9</v>
      </c>
      <c r="BQ47" s="90"/>
      <c r="BR47" s="90"/>
      <c r="BS47" s="90"/>
      <c r="BT47" s="90"/>
      <c r="BU47" s="90"/>
      <c r="BV47" s="90"/>
      <c r="BW47" s="50" t="str">
        <f t="shared" si="2"/>
        <v>TB Kh¸</v>
      </c>
      <c r="BX47" s="51">
        <f t="shared" si="6"/>
        <v>0</v>
      </c>
      <c r="BY47" s="52" t="str">
        <f t="shared" si="3"/>
        <v>Lªn Líp</v>
      </c>
    </row>
    <row r="48" spans="1:77" s="106" customFormat="1" ht="17.25" customHeight="1">
      <c r="A48" s="92">
        <v>41</v>
      </c>
      <c r="B48" s="93" t="s">
        <v>68</v>
      </c>
      <c r="C48" s="94" t="s">
        <v>75</v>
      </c>
      <c r="D48" s="95"/>
      <c r="E48" s="96"/>
      <c r="F48" s="97"/>
      <c r="G48" s="97"/>
      <c r="H48" s="97"/>
      <c r="I48" s="97">
        <v>5</v>
      </c>
      <c r="J48" s="97"/>
      <c r="K48" s="97">
        <v>3</v>
      </c>
      <c r="L48" s="97">
        <v>1</v>
      </c>
      <c r="M48" s="97">
        <v>5</v>
      </c>
      <c r="N48" s="97"/>
      <c r="O48" s="97">
        <v>7</v>
      </c>
      <c r="P48" s="97"/>
      <c r="Q48" s="97">
        <v>6</v>
      </c>
      <c r="R48" s="97"/>
      <c r="S48" s="97">
        <v>6</v>
      </c>
      <c r="T48" s="97"/>
      <c r="U48" s="98">
        <f t="shared" si="0"/>
        <v>108</v>
      </c>
      <c r="V48" s="99">
        <f t="shared" si="1"/>
        <v>5.4</v>
      </c>
      <c r="W48" s="97">
        <v>5</v>
      </c>
      <c r="X48" s="97">
        <v>2</v>
      </c>
      <c r="Y48" s="97">
        <v>5</v>
      </c>
      <c r="Z48" s="97">
        <v>3</v>
      </c>
      <c r="AA48" s="97">
        <v>4</v>
      </c>
      <c r="AB48" s="97">
        <v>3</v>
      </c>
      <c r="AC48" s="97">
        <v>7</v>
      </c>
      <c r="AD48" s="97"/>
      <c r="AE48" s="97">
        <v>6</v>
      </c>
      <c r="AF48" s="97"/>
      <c r="AG48" s="97">
        <v>6</v>
      </c>
      <c r="AH48" s="97">
        <v>4</v>
      </c>
      <c r="AI48" s="97">
        <v>5</v>
      </c>
      <c r="AJ48" s="97"/>
      <c r="AK48" s="98">
        <f t="shared" si="7"/>
        <v>172</v>
      </c>
      <c r="AL48" s="99">
        <f t="shared" si="8"/>
        <v>5.375</v>
      </c>
      <c r="AM48" s="99">
        <f t="shared" si="9"/>
        <v>5.384615384615385</v>
      </c>
      <c r="AN48" s="97"/>
      <c r="AO48" s="97"/>
      <c r="AP48" s="97">
        <v>5</v>
      </c>
      <c r="AQ48" s="97">
        <v>4</v>
      </c>
      <c r="AR48" s="97">
        <v>5</v>
      </c>
      <c r="AS48" s="97"/>
      <c r="AT48" s="97"/>
      <c r="AU48" s="97"/>
      <c r="AV48" s="97">
        <v>5</v>
      </c>
      <c r="AW48" s="97"/>
      <c r="AX48" s="97"/>
      <c r="AY48" s="97"/>
      <c r="AZ48" s="97">
        <v>5</v>
      </c>
      <c r="BA48" s="97">
        <v>4</v>
      </c>
      <c r="BB48" s="97">
        <v>5</v>
      </c>
      <c r="BC48" s="97"/>
      <c r="BD48" s="97">
        <v>0</v>
      </c>
      <c r="BE48" s="97"/>
      <c r="BF48" s="100">
        <f t="shared" si="4"/>
        <v>85</v>
      </c>
      <c r="BG48" s="101">
        <f t="shared" si="5"/>
        <v>2.8333333333333335</v>
      </c>
      <c r="BH48" s="102">
        <v>3</v>
      </c>
      <c r="BI48" s="102"/>
      <c r="BJ48" s="102"/>
      <c r="BK48" s="99"/>
      <c r="BL48" s="102"/>
      <c r="BM48" s="102"/>
      <c r="BN48" s="102">
        <v>0</v>
      </c>
      <c r="BO48" s="102"/>
      <c r="BP48" s="102">
        <v>6</v>
      </c>
      <c r="BQ48" s="102"/>
      <c r="BR48" s="102"/>
      <c r="BS48" s="102"/>
      <c r="BT48" s="102" t="e">
        <f>BR48*BR7+BP48*BP7+#REF!*#REF!+BN48*BN7+#REF!*#REF!+BL48*BL7+BJ48*BJ7+BH48*BH7</f>
        <v>#REF!</v>
      </c>
      <c r="BU48" s="107" t="e">
        <f>BT48/20</f>
        <v>#REF!</v>
      </c>
      <c r="BV48" s="107" t="e">
        <f>(BT48+BF48)/50</f>
        <v>#REF!</v>
      </c>
      <c r="BW48" s="103" t="str">
        <f t="shared" si="2"/>
        <v>Trung b×nh</v>
      </c>
      <c r="BX48" s="104">
        <f t="shared" si="6"/>
        <v>9</v>
      </c>
      <c r="BY48" s="105" t="str">
        <f t="shared" si="3"/>
        <v>Lªn Líp</v>
      </c>
    </row>
    <row r="49" spans="1:77" ht="17.25" customHeight="1">
      <c r="A49" s="36">
        <v>42</v>
      </c>
      <c r="B49" s="37" t="s">
        <v>49</v>
      </c>
      <c r="C49" s="38" t="s">
        <v>67</v>
      </c>
      <c r="D49" s="40"/>
      <c r="E49" s="19"/>
      <c r="F49" s="16"/>
      <c r="G49" s="16"/>
      <c r="H49" s="16"/>
      <c r="I49" s="16">
        <v>6</v>
      </c>
      <c r="J49" s="16"/>
      <c r="K49" s="16">
        <v>6</v>
      </c>
      <c r="L49" s="16"/>
      <c r="M49" s="16">
        <v>7</v>
      </c>
      <c r="N49" s="16"/>
      <c r="O49" s="16">
        <v>5</v>
      </c>
      <c r="P49" s="16"/>
      <c r="Q49" s="16">
        <v>6</v>
      </c>
      <c r="R49" s="16"/>
      <c r="S49" s="16">
        <v>8</v>
      </c>
      <c r="T49" s="16"/>
      <c r="U49" s="27">
        <f t="shared" si="0"/>
        <v>130</v>
      </c>
      <c r="V49" s="22">
        <f t="shared" si="1"/>
        <v>6.5</v>
      </c>
      <c r="W49" s="16">
        <v>6</v>
      </c>
      <c r="X49" s="16"/>
      <c r="Y49" s="16">
        <v>5</v>
      </c>
      <c r="Z49" s="16"/>
      <c r="AA49" s="16">
        <v>5</v>
      </c>
      <c r="AB49" s="16">
        <v>3</v>
      </c>
      <c r="AC49" s="16">
        <v>5</v>
      </c>
      <c r="AD49" s="16">
        <v>3</v>
      </c>
      <c r="AE49" s="16">
        <v>4</v>
      </c>
      <c r="AF49" s="16" t="s">
        <v>160</v>
      </c>
      <c r="AG49" s="16">
        <v>4</v>
      </c>
      <c r="AH49" s="16">
        <v>3</v>
      </c>
      <c r="AI49" s="16">
        <v>3</v>
      </c>
      <c r="AJ49" s="16">
        <v>0</v>
      </c>
      <c r="AK49" s="27">
        <f t="shared" si="7"/>
        <v>147</v>
      </c>
      <c r="AL49" s="22">
        <f t="shared" si="8"/>
        <v>4.59375</v>
      </c>
      <c r="AM49" s="22">
        <f t="shared" si="9"/>
        <v>5.326923076923077</v>
      </c>
      <c r="AN49" s="16">
        <v>5</v>
      </c>
      <c r="AO49" s="16"/>
      <c r="AP49" s="16">
        <v>5</v>
      </c>
      <c r="AQ49" s="16"/>
      <c r="AR49" s="16">
        <v>3</v>
      </c>
      <c r="AS49" s="16">
        <v>2</v>
      </c>
      <c r="AT49" s="16">
        <v>4</v>
      </c>
      <c r="AU49" s="16">
        <v>3</v>
      </c>
      <c r="AV49" s="16"/>
      <c r="AW49" s="16"/>
      <c r="AX49" s="16">
        <v>6</v>
      </c>
      <c r="AY49" s="16"/>
      <c r="AZ49" s="16">
        <v>5</v>
      </c>
      <c r="BA49" s="16"/>
      <c r="BB49" s="16">
        <v>6</v>
      </c>
      <c r="BC49" s="16"/>
      <c r="BD49" s="16">
        <v>5</v>
      </c>
      <c r="BE49" s="16">
        <v>4</v>
      </c>
      <c r="BF49" s="26">
        <f t="shared" si="4"/>
        <v>129</v>
      </c>
      <c r="BG49" s="62">
        <f t="shared" si="5"/>
        <v>4.3</v>
      </c>
      <c r="BH49" s="90">
        <v>4</v>
      </c>
      <c r="BI49" s="90"/>
      <c r="BJ49" s="90">
        <v>6</v>
      </c>
      <c r="BK49" s="22"/>
      <c r="BL49" s="90">
        <v>5</v>
      </c>
      <c r="BM49" s="90"/>
      <c r="BN49" s="90">
        <v>4</v>
      </c>
      <c r="BO49" s="90"/>
      <c r="BP49" s="90">
        <v>5</v>
      </c>
      <c r="BQ49" s="90"/>
      <c r="BR49" s="90"/>
      <c r="BS49" s="90"/>
      <c r="BT49" s="90"/>
      <c r="BU49" s="108"/>
      <c r="BV49" s="108"/>
      <c r="BW49" s="50" t="str">
        <f t="shared" si="2"/>
        <v>Trung b×nh</v>
      </c>
      <c r="BX49" s="51">
        <f t="shared" si="6"/>
        <v>15</v>
      </c>
      <c r="BY49" s="52" t="str">
        <f t="shared" si="3"/>
        <v>Lªn Líp</v>
      </c>
    </row>
    <row r="50" spans="1:77" ht="17.25" customHeight="1">
      <c r="A50" s="36">
        <v>43</v>
      </c>
      <c r="B50" s="37" t="s">
        <v>69</v>
      </c>
      <c r="C50" s="38" t="s">
        <v>123</v>
      </c>
      <c r="D50" s="40"/>
      <c r="E50" s="19"/>
      <c r="F50" s="16"/>
      <c r="G50" s="16"/>
      <c r="H50" s="16"/>
      <c r="I50" s="16">
        <v>5</v>
      </c>
      <c r="J50" s="16"/>
      <c r="K50" s="16">
        <v>7</v>
      </c>
      <c r="L50" s="16"/>
      <c r="M50" s="16">
        <v>8</v>
      </c>
      <c r="N50" s="16"/>
      <c r="O50" s="16">
        <v>7</v>
      </c>
      <c r="P50" s="16"/>
      <c r="Q50" s="16">
        <v>6</v>
      </c>
      <c r="R50" s="16"/>
      <c r="S50" s="16">
        <v>6</v>
      </c>
      <c r="T50" s="16"/>
      <c r="U50" s="27">
        <f>S50*$S$7+Q50*$Q$7+O50*$O$7+M50*$M$7+K50*$K$7+I50*$I$7</f>
        <v>129</v>
      </c>
      <c r="V50" s="22">
        <f>U50/$U$7</f>
        <v>6.45</v>
      </c>
      <c r="W50" s="16">
        <v>5</v>
      </c>
      <c r="X50" s="16"/>
      <c r="Y50" s="16">
        <v>5</v>
      </c>
      <c r="Z50" s="16"/>
      <c r="AA50" s="16">
        <v>6</v>
      </c>
      <c r="AB50" s="16">
        <v>4</v>
      </c>
      <c r="AC50" s="16">
        <v>5</v>
      </c>
      <c r="AD50" s="16">
        <v>3</v>
      </c>
      <c r="AE50" s="16">
        <v>5</v>
      </c>
      <c r="AF50" s="16"/>
      <c r="AG50" s="16">
        <v>6</v>
      </c>
      <c r="AH50" s="16"/>
      <c r="AI50" s="16">
        <v>6</v>
      </c>
      <c r="AJ50" s="16">
        <v>4</v>
      </c>
      <c r="AK50" s="27">
        <f t="shared" si="7"/>
        <v>176</v>
      </c>
      <c r="AL50" s="22">
        <f t="shared" si="8"/>
        <v>5.5</v>
      </c>
      <c r="AM50" s="22">
        <f>(AK50+U50)/$AM$7</f>
        <v>5.865384615384615</v>
      </c>
      <c r="AN50" s="16">
        <v>5</v>
      </c>
      <c r="AO50" s="16"/>
      <c r="AP50" s="16">
        <v>5</v>
      </c>
      <c r="AQ50" s="16"/>
      <c r="AR50" s="16">
        <v>5</v>
      </c>
      <c r="AS50" s="16"/>
      <c r="AT50" s="16">
        <v>7</v>
      </c>
      <c r="AU50" s="16"/>
      <c r="AV50" s="16">
        <v>5</v>
      </c>
      <c r="AW50" s="16"/>
      <c r="AX50" s="16">
        <v>7</v>
      </c>
      <c r="AY50" s="16"/>
      <c r="AZ50" s="16">
        <v>5</v>
      </c>
      <c r="BA50" s="16">
        <v>4</v>
      </c>
      <c r="BB50" s="16">
        <v>8</v>
      </c>
      <c r="BC50" s="16"/>
      <c r="BD50" s="16">
        <v>8</v>
      </c>
      <c r="BE50" s="16"/>
      <c r="BF50" s="26">
        <f t="shared" si="4"/>
        <v>179</v>
      </c>
      <c r="BG50" s="62">
        <f t="shared" si="5"/>
        <v>5.966666666666667</v>
      </c>
      <c r="BH50" s="90">
        <v>4</v>
      </c>
      <c r="BI50" s="90"/>
      <c r="BJ50" s="90">
        <v>7</v>
      </c>
      <c r="BK50" s="22"/>
      <c r="BL50" s="90">
        <v>6</v>
      </c>
      <c r="BM50" s="90"/>
      <c r="BN50" s="90">
        <v>7</v>
      </c>
      <c r="BO50" s="90"/>
      <c r="BP50" s="90">
        <v>7</v>
      </c>
      <c r="BQ50" s="90"/>
      <c r="BR50" s="90"/>
      <c r="BS50" s="90"/>
      <c r="BT50" s="90"/>
      <c r="BU50" s="90"/>
      <c r="BV50" s="90"/>
      <c r="BW50" s="50" t="str">
        <f t="shared" si="2"/>
        <v>Trung b×nh</v>
      </c>
      <c r="BX50" s="51">
        <f t="shared" si="6"/>
        <v>0</v>
      </c>
      <c r="BY50" s="52" t="str">
        <f t="shared" si="3"/>
        <v>Lªn Líp</v>
      </c>
    </row>
    <row r="51" spans="1:78" s="73" customFormat="1" ht="17.25" customHeight="1">
      <c r="A51" s="65">
        <v>44</v>
      </c>
      <c r="B51" s="66" t="s">
        <v>64</v>
      </c>
      <c r="C51" s="67" t="s">
        <v>95</v>
      </c>
      <c r="D51" s="68"/>
      <c r="E51" s="17"/>
      <c r="F51" s="17"/>
      <c r="G51" s="17"/>
      <c r="H51" s="17"/>
      <c r="I51" s="17">
        <v>7</v>
      </c>
      <c r="J51" s="17"/>
      <c r="K51" s="17">
        <v>6</v>
      </c>
      <c r="L51" s="17">
        <v>4</v>
      </c>
      <c r="M51" s="17">
        <v>5</v>
      </c>
      <c r="N51" s="17"/>
      <c r="O51" s="17">
        <v>6</v>
      </c>
      <c r="P51" s="17"/>
      <c r="Q51" s="17">
        <v>7</v>
      </c>
      <c r="R51" s="17">
        <v>3</v>
      </c>
      <c r="S51" s="17">
        <v>5</v>
      </c>
      <c r="T51" s="17"/>
      <c r="U51" s="28">
        <f>S51*$S$7+Q51*$Q$7+O51*$O$7+M51*$M$7+K51*$K$7+I51*$I$7</f>
        <v>118</v>
      </c>
      <c r="V51" s="69">
        <f>U51/$U$7</f>
        <v>5.9</v>
      </c>
      <c r="W51" s="17">
        <v>5</v>
      </c>
      <c r="X51" s="17">
        <v>2</v>
      </c>
      <c r="Y51" s="17">
        <v>4</v>
      </c>
      <c r="Z51" s="17">
        <v>3</v>
      </c>
      <c r="AA51" s="17">
        <v>6</v>
      </c>
      <c r="AB51" s="17">
        <v>4</v>
      </c>
      <c r="AC51" s="17">
        <v>5</v>
      </c>
      <c r="AD51" s="17">
        <v>3</v>
      </c>
      <c r="AE51" s="17">
        <v>3</v>
      </c>
      <c r="AF51" s="17" t="s">
        <v>160</v>
      </c>
      <c r="AG51" s="17">
        <v>6</v>
      </c>
      <c r="AH51" s="17"/>
      <c r="AI51" s="17"/>
      <c r="AJ51" s="17"/>
      <c r="AK51" s="28">
        <f t="shared" si="7"/>
        <v>145</v>
      </c>
      <c r="AL51" s="69">
        <f t="shared" si="8"/>
        <v>4.53125</v>
      </c>
      <c r="AM51" s="69">
        <f>(AK51+U51)/$AM$7</f>
        <v>5.0576923076923075</v>
      </c>
      <c r="AN51" s="17">
        <v>5</v>
      </c>
      <c r="AO51" s="17"/>
      <c r="AP51" s="17">
        <v>5</v>
      </c>
      <c r="AQ51" s="17"/>
      <c r="AR51" s="17">
        <v>5</v>
      </c>
      <c r="AS51" s="17">
        <v>4</v>
      </c>
      <c r="AT51" s="17">
        <v>5</v>
      </c>
      <c r="AU51" s="17"/>
      <c r="AV51" s="17">
        <v>4</v>
      </c>
      <c r="AW51" s="17">
        <v>2</v>
      </c>
      <c r="AX51" s="17">
        <v>6</v>
      </c>
      <c r="AY51" s="17"/>
      <c r="AZ51" s="17">
        <v>6</v>
      </c>
      <c r="BA51" s="17"/>
      <c r="BB51" s="17">
        <v>7</v>
      </c>
      <c r="BC51" s="17"/>
      <c r="BD51" s="17">
        <v>4</v>
      </c>
      <c r="BE51" s="17">
        <v>4</v>
      </c>
      <c r="BF51" s="26">
        <f t="shared" si="4"/>
        <v>158</v>
      </c>
      <c r="BG51" s="62">
        <f t="shared" si="5"/>
        <v>5.266666666666667</v>
      </c>
      <c r="BH51" s="91">
        <v>3</v>
      </c>
      <c r="BI51" s="91"/>
      <c r="BJ51" s="91">
        <v>4</v>
      </c>
      <c r="BK51" s="69"/>
      <c r="BL51" s="91">
        <v>3</v>
      </c>
      <c r="BM51" s="91"/>
      <c r="BN51" s="91">
        <v>3</v>
      </c>
      <c r="BO51" s="91"/>
      <c r="BP51" s="91">
        <v>5</v>
      </c>
      <c r="BQ51" s="91"/>
      <c r="BR51" s="91"/>
      <c r="BS51" s="91"/>
      <c r="BT51" s="91"/>
      <c r="BU51" s="91"/>
      <c r="BV51" s="91"/>
      <c r="BW51" s="70" t="str">
        <f t="shared" si="2"/>
        <v>Trung b×nh</v>
      </c>
      <c r="BX51" s="71">
        <f t="shared" si="6"/>
        <v>11</v>
      </c>
      <c r="BY51" s="72" t="str">
        <f t="shared" si="3"/>
        <v>Lªn Líp</v>
      </c>
      <c r="BZ51" s="73" t="s">
        <v>124</v>
      </c>
    </row>
    <row r="52" ht="16.5" customHeight="1">
      <c r="B52" s="4"/>
    </row>
    <row r="53" spans="2:75" ht="16.5" customHeight="1">
      <c r="B53" s="4"/>
      <c r="AM53" s="53" t="s">
        <v>135</v>
      </c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4">
        <f>COUNTIF(BW8:BW51,"Giái")</f>
        <v>0</v>
      </c>
    </row>
    <row r="54" spans="2:75" ht="16.5" customHeight="1">
      <c r="B54" s="4"/>
      <c r="AM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4"/>
    </row>
    <row r="55" spans="2:75" ht="16.5" customHeight="1">
      <c r="B55" s="4"/>
      <c r="AM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4"/>
    </row>
    <row r="56" spans="2:75" ht="16.5" customHeight="1">
      <c r="B56" s="4"/>
      <c r="AM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4"/>
    </row>
    <row r="57" spans="2:75" ht="16.5" customHeight="1">
      <c r="B57" s="4"/>
      <c r="AM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4"/>
    </row>
    <row r="58" spans="2:75" ht="16.5" customHeight="1">
      <c r="B58" s="4"/>
      <c r="AM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4"/>
    </row>
    <row r="59" spans="2:75" ht="16.5" customHeight="1">
      <c r="B59" s="4"/>
      <c r="AM59" s="53" t="s">
        <v>132</v>
      </c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4">
        <f>COUNTIF(BW8:BW52,"kh¸")</f>
        <v>2</v>
      </c>
    </row>
    <row r="60" spans="1:77" ht="17.25" customHeight="1">
      <c r="A60" s="36">
        <v>36</v>
      </c>
      <c r="B60" s="37" t="s">
        <v>19</v>
      </c>
      <c r="C60" s="38" t="s">
        <v>20</v>
      </c>
      <c r="D60" s="39" t="s">
        <v>1</v>
      </c>
      <c r="E60" s="1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7"/>
      <c r="V60" s="27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41" t="s">
        <v>133</v>
      </c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64"/>
      <c r="BG60" s="64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54">
        <f>COUNTIF(BW8:BW52,"tb kh¸")</f>
        <v>16</v>
      </c>
      <c r="BY60" s="16"/>
    </row>
    <row r="61" spans="2:75" ht="16.5" customHeight="1">
      <c r="B61" s="4"/>
      <c r="AM61" s="53" t="s">
        <v>134</v>
      </c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4">
        <f>COUNTIF(BW8:BW52,"trung b×nh")</f>
        <v>25</v>
      </c>
    </row>
    <row r="62" spans="1:77" ht="17.25" customHeight="1">
      <c r="A62" s="45">
        <v>1</v>
      </c>
      <c r="B62" s="33" t="s">
        <v>77</v>
      </c>
      <c r="C62" s="34" t="s">
        <v>45</v>
      </c>
      <c r="D62" s="35"/>
      <c r="E62" s="4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9"/>
      <c r="V62" s="29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53" t="s">
        <v>126</v>
      </c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64"/>
      <c r="BG62" s="64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4">
        <f>COUNTIF(BW8:BW52,"yÕu")</f>
        <v>1</v>
      </c>
      <c r="BY62" s="15"/>
    </row>
    <row r="63" spans="1:77" ht="17.25" customHeight="1">
      <c r="A63" s="36">
        <v>10</v>
      </c>
      <c r="B63" s="37" t="s">
        <v>85</v>
      </c>
      <c r="C63" s="38" t="s">
        <v>0</v>
      </c>
      <c r="D63" s="39"/>
      <c r="E63" s="19"/>
      <c r="F63" s="16"/>
      <c r="G63" s="16"/>
      <c r="H63" s="16"/>
      <c r="I63" s="16"/>
      <c r="J63" s="16"/>
      <c r="K63" s="16"/>
      <c r="L63" s="16"/>
      <c r="M63" s="16">
        <v>3</v>
      </c>
      <c r="N63" s="16"/>
      <c r="O63" s="16"/>
      <c r="P63" s="16"/>
      <c r="Q63" s="16"/>
      <c r="R63" s="16"/>
      <c r="S63" s="16"/>
      <c r="T63" s="16"/>
      <c r="U63" s="27">
        <f>S63*$S$7+Q63*$Q$7+O63*$O$7+M63*$M$7+K63*$K$7+I63*$I$7</f>
        <v>9</v>
      </c>
      <c r="V63" s="22">
        <f>U63/$U$7</f>
        <v>0.45</v>
      </c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53" t="s">
        <v>127</v>
      </c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64"/>
      <c r="BG63" s="64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4">
        <f>COUNTIF(BW8:BW52,"kÐm")</f>
        <v>0</v>
      </c>
      <c r="BY63" s="16"/>
    </row>
    <row r="64" spans="2:75" ht="16.5" customHeight="1">
      <c r="B64" s="4"/>
      <c r="AM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4">
        <f>SUM(BW53:BW63)</f>
        <v>44</v>
      </c>
    </row>
    <row r="65" spans="1:77" ht="17.25" customHeight="1">
      <c r="A65" s="36">
        <v>1</v>
      </c>
      <c r="B65" s="37" t="s">
        <v>70</v>
      </c>
      <c r="C65" s="38" t="s">
        <v>76</v>
      </c>
      <c r="D65" s="39"/>
      <c r="E65" s="19"/>
      <c r="F65" s="16"/>
      <c r="G65" s="16"/>
      <c r="H65" s="16"/>
      <c r="I65" s="16">
        <v>5</v>
      </c>
      <c r="J65" s="16"/>
      <c r="K65" s="16">
        <v>7</v>
      </c>
      <c r="L65" s="16"/>
      <c r="M65" s="16">
        <v>8</v>
      </c>
      <c r="N65" s="16"/>
      <c r="O65" s="16">
        <v>7</v>
      </c>
      <c r="P65" s="16"/>
      <c r="Q65" s="16">
        <v>6</v>
      </c>
      <c r="R65" s="16"/>
      <c r="S65" s="16">
        <v>5</v>
      </c>
      <c r="T65" s="16"/>
      <c r="U65" s="27">
        <f aca="true" t="shared" si="10" ref="U65:U70">S65*$S$7+Q65*$Q$7+O65*$O$7+M65*$M$7+K65*$K$7+I65*$I$7</f>
        <v>124</v>
      </c>
      <c r="V65" s="22">
        <f aca="true" t="shared" si="11" ref="V65:V70">U65/$U$7</f>
        <v>6.2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</row>
    <row r="66" spans="1:77" ht="17.25" customHeight="1">
      <c r="A66" s="36">
        <v>8</v>
      </c>
      <c r="B66" s="37" t="s">
        <v>93</v>
      </c>
      <c r="C66" s="38" t="s">
        <v>94</v>
      </c>
      <c r="D66" s="40"/>
      <c r="E66" s="19"/>
      <c r="F66" s="16"/>
      <c r="G66" s="16"/>
      <c r="H66" s="16"/>
      <c r="I66" s="16">
        <v>5</v>
      </c>
      <c r="J66" s="16"/>
      <c r="K66" s="16">
        <v>5</v>
      </c>
      <c r="L66" s="16"/>
      <c r="M66" s="16">
        <v>6</v>
      </c>
      <c r="N66" s="16"/>
      <c r="O66" s="16">
        <v>6</v>
      </c>
      <c r="P66" s="16"/>
      <c r="Q66" s="16">
        <v>6</v>
      </c>
      <c r="R66" s="16"/>
      <c r="S66" s="16">
        <v>5</v>
      </c>
      <c r="T66" s="16">
        <v>4</v>
      </c>
      <c r="U66" s="27">
        <f t="shared" si="10"/>
        <v>109</v>
      </c>
      <c r="V66" s="22">
        <f t="shared" si="11"/>
        <v>5.45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</row>
    <row r="67" spans="1:77" ht="17.25" customHeight="1">
      <c r="A67" s="36">
        <v>13</v>
      </c>
      <c r="B67" s="37" t="s">
        <v>96</v>
      </c>
      <c r="C67" s="38" t="s">
        <v>54</v>
      </c>
      <c r="D67" s="39"/>
      <c r="E67" s="19"/>
      <c r="F67" s="16"/>
      <c r="G67" s="16"/>
      <c r="H67" s="16"/>
      <c r="I67" s="16">
        <v>8</v>
      </c>
      <c r="J67" s="16"/>
      <c r="K67" s="16">
        <v>5</v>
      </c>
      <c r="L67" s="16"/>
      <c r="M67" s="16">
        <v>7</v>
      </c>
      <c r="N67" s="16"/>
      <c r="O67" s="16">
        <v>6</v>
      </c>
      <c r="P67" s="16"/>
      <c r="Q67" s="16">
        <v>6</v>
      </c>
      <c r="R67" s="16"/>
      <c r="S67" s="16">
        <v>6</v>
      </c>
      <c r="T67" s="16"/>
      <c r="U67" s="27">
        <f t="shared" si="10"/>
        <v>126</v>
      </c>
      <c r="V67" s="22">
        <f t="shared" si="11"/>
        <v>6.3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</row>
    <row r="68" spans="1:77" ht="17.25" customHeight="1">
      <c r="A68" s="36">
        <v>36</v>
      </c>
      <c r="B68" s="37" t="s">
        <v>55</v>
      </c>
      <c r="C68" s="38" t="s">
        <v>63</v>
      </c>
      <c r="D68" s="39"/>
      <c r="E68" s="19"/>
      <c r="F68" s="16"/>
      <c r="G68" s="16"/>
      <c r="H68" s="16"/>
      <c r="I68" s="16">
        <v>7</v>
      </c>
      <c r="J68" s="16"/>
      <c r="K68" s="16">
        <v>8</v>
      </c>
      <c r="L68" s="16"/>
      <c r="M68" s="16">
        <v>7</v>
      </c>
      <c r="N68" s="16"/>
      <c r="O68" s="16">
        <v>7</v>
      </c>
      <c r="P68" s="16"/>
      <c r="Q68" s="16">
        <v>7</v>
      </c>
      <c r="R68" s="16"/>
      <c r="S68" s="16">
        <v>5</v>
      </c>
      <c r="T68" s="16"/>
      <c r="U68" s="27">
        <f t="shared" si="10"/>
        <v>133</v>
      </c>
      <c r="V68" s="22">
        <f t="shared" si="11"/>
        <v>6.65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</row>
    <row r="69" spans="1:77" ht="17.25" customHeight="1">
      <c r="A69" s="36">
        <v>47</v>
      </c>
      <c r="B69" s="37" t="s">
        <v>86</v>
      </c>
      <c r="C69" s="38" t="s">
        <v>72</v>
      </c>
      <c r="D69" s="39"/>
      <c r="E69" s="19"/>
      <c r="F69" s="16"/>
      <c r="G69" s="16"/>
      <c r="H69" s="16"/>
      <c r="I69" s="16">
        <v>7</v>
      </c>
      <c r="J69" s="16"/>
      <c r="K69" s="16">
        <v>8</v>
      </c>
      <c r="L69" s="16"/>
      <c r="M69" s="16">
        <v>8</v>
      </c>
      <c r="N69" s="16"/>
      <c r="O69" s="16">
        <v>6</v>
      </c>
      <c r="P69" s="16"/>
      <c r="Q69" s="16">
        <v>6</v>
      </c>
      <c r="R69" s="16"/>
      <c r="S69" s="16">
        <v>9</v>
      </c>
      <c r="T69" s="16"/>
      <c r="U69" s="27">
        <f t="shared" si="10"/>
        <v>150</v>
      </c>
      <c r="V69" s="22">
        <f t="shared" si="11"/>
        <v>7.5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17.25" customHeight="1">
      <c r="A70" s="36">
        <v>49</v>
      </c>
      <c r="B70" s="37" t="s">
        <v>121</v>
      </c>
      <c r="C70" s="38" t="s">
        <v>122</v>
      </c>
      <c r="D70" s="40"/>
      <c r="E70" s="19"/>
      <c r="F70" s="16"/>
      <c r="G70" s="16"/>
      <c r="H70" s="16"/>
      <c r="I70" s="16">
        <v>5</v>
      </c>
      <c r="J70" s="16"/>
      <c r="K70" s="16">
        <v>5</v>
      </c>
      <c r="L70" s="16"/>
      <c r="M70" s="16">
        <v>8</v>
      </c>
      <c r="N70" s="16"/>
      <c r="O70" s="16">
        <v>8</v>
      </c>
      <c r="P70" s="16"/>
      <c r="Q70" s="16">
        <v>6</v>
      </c>
      <c r="R70" s="16"/>
      <c r="S70" s="16">
        <v>6</v>
      </c>
      <c r="T70" s="16"/>
      <c r="U70" s="27">
        <f t="shared" si="10"/>
        <v>126</v>
      </c>
      <c r="V70" s="22">
        <f t="shared" si="11"/>
        <v>6.3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</row>
    <row r="71" spans="1:77" ht="17.25" customHeight="1">
      <c r="A71" s="36">
        <v>38</v>
      </c>
      <c r="B71" s="37" t="s">
        <v>70</v>
      </c>
      <c r="C71" s="38" t="s">
        <v>65</v>
      </c>
      <c r="D71" s="40"/>
      <c r="E71" s="19"/>
      <c r="F71" s="16"/>
      <c r="G71" s="16"/>
      <c r="H71" s="16"/>
      <c r="I71" s="41">
        <v>5</v>
      </c>
      <c r="J71" s="16" t="s">
        <v>150</v>
      </c>
      <c r="K71" s="16">
        <v>5</v>
      </c>
      <c r="L71" s="16"/>
      <c r="M71" s="16">
        <v>5</v>
      </c>
      <c r="N71" s="16"/>
      <c r="O71" s="16">
        <v>6</v>
      </c>
      <c r="P71" s="16"/>
      <c r="Q71" s="16">
        <v>6</v>
      </c>
      <c r="R71" s="16"/>
      <c r="S71" s="16">
        <v>5</v>
      </c>
      <c r="T71" s="16"/>
      <c r="U71" s="27">
        <f>S71*$S$7+Q71*$Q$7+O71*$O$7+M71*$M$7+K71*$K$7+I71*$I$7</f>
        <v>106</v>
      </c>
      <c r="V71" s="22">
        <f>U71/$U$7</f>
        <v>5.3</v>
      </c>
      <c r="W71" s="16">
        <v>5</v>
      </c>
      <c r="X71" s="16">
        <v>2</v>
      </c>
      <c r="Y71" s="16">
        <v>5</v>
      </c>
      <c r="Z71" s="16"/>
      <c r="AA71" s="16">
        <v>5</v>
      </c>
      <c r="AB71" s="16">
        <v>3</v>
      </c>
      <c r="AC71" s="16">
        <v>5</v>
      </c>
      <c r="AD71" s="16">
        <v>4</v>
      </c>
      <c r="AE71" s="16">
        <v>5</v>
      </c>
      <c r="AF71" s="16">
        <v>4</v>
      </c>
      <c r="AG71" s="16">
        <v>4</v>
      </c>
      <c r="AH71" s="16">
        <v>2</v>
      </c>
      <c r="AI71" s="16">
        <v>5</v>
      </c>
      <c r="AJ71" s="16"/>
      <c r="AK71" s="27">
        <f>AI71*$AI$7+AG71*$AG$7+AE71*$AE$7+AC71*$AC$7+AA71*$AA$7+Y71*$Y$7+W71*$W$7</f>
        <v>153</v>
      </c>
      <c r="AL71" s="22">
        <f>AK71/$AK$7</f>
        <v>4.78125</v>
      </c>
      <c r="AM71" s="22">
        <f>(AK71+U71)/$AM$7</f>
        <v>4.980769230769231</v>
      </c>
      <c r="AN71" s="16"/>
      <c r="AO71" s="16"/>
      <c r="AP71" s="16">
        <v>4</v>
      </c>
      <c r="AQ71" s="16"/>
      <c r="AR71" s="16">
        <v>4</v>
      </c>
      <c r="AS71" s="16">
        <v>3</v>
      </c>
      <c r="AT71" s="16">
        <v>3</v>
      </c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26">
        <f>AZ71*$AZ$7+AX71*$AX$7+AT71*$AT$7+AR71*$AR$7+AP71*$AP$7+AN71*$AN$7</f>
        <v>41</v>
      </c>
      <c r="BG71" s="62">
        <f>BF71/$BF$7</f>
        <v>1.3666666666666667</v>
      </c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50" t="str">
        <f>IF(AM71&gt;=8.995,"XuÊt s¾c",IF(AM71&gt;=7.995,"Giái",IF(AM71&gt;=6.995,"Kh¸",IF(AM71&gt;=5.995,"TB Kh¸",IF(AM71&gt;=4.995,"Trung b×nh",IF(AM71&gt;=3.995,"YÕu",IF(AM71&lt;3.995,"KÐm")))))))</f>
        <v>YÕu</v>
      </c>
      <c r="BX71" s="51">
        <f>SUM((IF(I71&gt;=5,0,$I$7)),(IF(K71&gt;=5,0,$K$7)),(IF(M71&gt;=5,0,$M$7)),(IF(O71&gt;=5,0,$O$7)),(IF(Q71&gt;=5,0,$Q$7)),(IF(S71&gt;=5,0,$S$7)),(IF(W71&gt;=5,0,$W$7)),(IF(Y71&gt;=5,0,$Y$7)),(IF(AA71&gt;=5,0,$AA$7)),(IF(AC71&gt;=5,0,$AC$7)),(IF(AE71&gt;=5,0,$AE$7)),(IF(AG71&gt;=5,0,$AG$7)),(IF(AI71&gt;=5,0,$AI$7)))</f>
        <v>7</v>
      </c>
      <c r="BY71" s="52" t="str">
        <f>IF(AM71&lt;3.495,"Th«i häc",IF(AM71&lt;4.995,"Ngõng häc",IF(BX71&gt;25,"Ngõng häc","Lªn Líp")))</f>
        <v>Ngõng häc</v>
      </c>
    </row>
    <row r="72" spans="1:77" ht="17.25" customHeight="1">
      <c r="A72" s="36">
        <v>42</v>
      </c>
      <c r="B72" s="37" t="s">
        <v>70</v>
      </c>
      <c r="C72" s="38" t="s">
        <v>2</v>
      </c>
      <c r="D72" s="39"/>
      <c r="E72" s="19"/>
      <c r="F72" s="16"/>
      <c r="G72" s="16"/>
      <c r="H72" s="16"/>
      <c r="I72" s="16">
        <v>6</v>
      </c>
      <c r="J72" s="16"/>
      <c r="K72" s="16">
        <v>7</v>
      </c>
      <c r="L72" s="16"/>
      <c r="M72" s="16">
        <v>7</v>
      </c>
      <c r="N72" s="16"/>
      <c r="O72" s="16">
        <v>7</v>
      </c>
      <c r="P72" s="16"/>
      <c r="Q72" s="16">
        <v>6</v>
      </c>
      <c r="R72" s="16"/>
      <c r="S72" s="16">
        <v>5</v>
      </c>
      <c r="T72" s="16"/>
      <c r="U72" s="27">
        <f>S72*$S$7+Q72*$Q$7+O72*$O$7+M72*$M$7+K72*$K$7+I72*$I$7</f>
        <v>124</v>
      </c>
      <c r="V72" s="22">
        <f>U72/$U$7</f>
        <v>6.2</v>
      </c>
      <c r="W72" s="16">
        <v>7</v>
      </c>
      <c r="X72" s="16"/>
      <c r="Y72" s="16">
        <v>5</v>
      </c>
      <c r="Z72" s="16"/>
      <c r="AA72" s="16">
        <v>5</v>
      </c>
      <c r="AB72" s="16">
        <v>4</v>
      </c>
      <c r="AC72" s="16">
        <v>5</v>
      </c>
      <c r="AD72" s="16"/>
      <c r="AE72" s="16">
        <v>5</v>
      </c>
      <c r="AF72" s="16"/>
      <c r="AG72" s="16">
        <v>5</v>
      </c>
      <c r="AH72" s="16">
        <v>3</v>
      </c>
      <c r="AI72" s="16">
        <v>4</v>
      </c>
      <c r="AJ72" s="16"/>
      <c r="AK72" s="27">
        <f>AI72*$AI$7+AG72*$AG$7+AE72*$AE$7+AC72*$AC$7+AA72*$AA$7+Y72*$Y$7+W72*$W$7</f>
        <v>167</v>
      </c>
      <c r="AL72" s="22">
        <f>AK72/$AK$7</f>
        <v>5.21875</v>
      </c>
      <c r="AM72" s="22">
        <f>(AK72+U72)/$AM$7</f>
        <v>5.596153846153846</v>
      </c>
      <c r="AN72" s="16">
        <v>6</v>
      </c>
      <c r="AO72" s="16"/>
      <c r="AP72" s="16">
        <v>5</v>
      </c>
      <c r="AQ72" s="16"/>
      <c r="AR72" s="16">
        <v>5</v>
      </c>
      <c r="AS72" s="16"/>
      <c r="AT72" s="16">
        <v>5</v>
      </c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26">
        <f>AZ72*$AZ$7+AX72*$AX$7+AT72*$AT$7+AR72*$AR$7+AP72*$AP$7+AN72*$AN$7</f>
        <v>79</v>
      </c>
      <c r="BG72" s="62">
        <f>BF72/$BF$7</f>
        <v>2.6333333333333333</v>
      </c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50" t="str">
        <f>IF(AM72&gt;=8.995,"XuÊt s¾c",IF(AM72&gt;=7.995,"Giái",IF(AM72&gt;=6.995,"Kh¸",IF(AM72&gt;=5.995,"TB Kh¸",IF(AM72&gt;=4.995,"Trung b×nh",IF(AM72&gt;=3.995,"YÕu",IF(AM72&lt;3.995,"KÐm")))))))</f>
        <v>Trung b×nh</v>
      </c>
      <c r="BX72" s="51">
        <f>SUM((IF(I72&gt;=5,0,$I$7)),(IF(K72&gt;=5,0,$K$7)),(IF(M72&gt;=5,0,$M$7)),(IF(O72&gt;=5,0,$O$7)),(IF(Q72&gt;=5,0,$Q$7)),(IF(S72&gt;=5,0,$S$7)),(IF(W72&gt;=5,0,$W$7)),(IF(Y72&gt;=5,0,$Y$7)),(IF(AA72&gt;=5,0,$AA$7)),(IF(AC72&gt;=5,0,$AC$7)),(IF(AE72&gt;=5,0,$AE$7)),(IF(AG72&gt;=5,0,$AG$7)),(IF(AI72&gt;=5,0,$AI$7)))</f>
        <v>3</v>
      </c>
      <c r="BY72" s="52" t="str">
        <f>IF(AM72&lt;3.495,"Th«i häc",IF(AM72&lt;4.995,"Ngõng häc",IF(BX72&gt;25,"Ngõng häc","Lªn Líp")))</f>
        <v>Lªn Líp</v>
      </c>
    </row>
    <row r="73" ht="16.5" customHeight="1">
      <c r="B73" s="4"/>
    </row>
    <row r="74" ht="16.5" customHeight="1">
      <c r="B74" s="4"/>
    </row>
    <row r="75" ht="16.5" customHeight="1">
      <c r="B75" s="4"/>
    </row>
    <row r="76" ht="16.5" customHeight="1">
      <c r="B76" s="4"/>
    </row>
    <row r="77" ht="16.5" customHeight="1">
      <c r="B77" s="4"/>
    </row>
    <row r="78" ht="16.5" customHeight="1">
      <c r="B78" s="4"/>
    </row>
    <row r="79" ht="16.5" customHeight="1">
      <c r="B79" s="4"/>
    </row>
    <row r="80" ht="16.5" customHeight="1">
      <c r="B80" s="4"/>
    </row>
    <row r="81" ht="16.5" customHeight="1">
      <c r="B81" s="4"/>
    </row>
    <row r="82" ht="16.5" customHeight="1">
      <c r="B82" s="4"/>
    </row>
    <row r="83" ht="16.5" customHeight="1">
      <c r="B83" s="4"/>
    </row>
    <row r="84" ht="16.5" customHeight="1">
      <c r="B84" s="4"/>
    </row>
    <row r="85" ht="16.5" customHeight="1">
      <c r="B85" s="4"/>
    </row>
    <row r="86" ht="16.5" customHeight="1">
      <c r="B86" s="4"/>
    </row>
    <row r="87" ht="16.5" customHeight="1">
      <c r="B87" s="4"/>
    </row>
    <row r="88" ht="16.5" customHeight="1">
      <c r="B88" s="4"/>
    </row>
    <row r="89" ht="16.5" customHeight="1">
      <c r="B89" s="4"/>
    </row>
    <row r="90" ht="16.5" customHeight="1">
      <c r="B90" s="4"/>
    </row>
    <row r="91" ht="16.5" customHeight="1">
      <c r="B91" s="4"/>
    </row>
    <row r="92" ht="16.5" customHeight="1">
      <c r="B92" s="4"/>
    </row>
    <row r="93" ht="16.5" customHeight="1">
      <c r="B93" s="4"/>
    </row>
    <row r="94" ht="16.5" customHeight="1">
      <c r="B94" s="4"/>
    </row>
    <row r="95" ht="16.5" customHeight="1">
      <c r="B95" s="4"/>
    </row>
  </sheetData>
  <sheetProtection/>
  <mergeCells count="64">
    <mergeCell ref="K6:L6"/>
    <mergeCell ref="A1:E1"/>
    <mergeCell ref="A2:E2"/>
    <mergeCell ref="A5:A7"/>
    <mergeCell ref="B5:C7"/>
    <mergeCell ref="D5:D7"/>
    <mergeCell ref="E5:F5"/>
    <mergeCell ref="E6:F6"/>
    <mergeCell ref="Q5:R5"/>
    <mergeCell ref="S5:T5"/>
    <mergeCell ref="U5:U6"/>
    <mergeCell ref="V5:V7"/>
    <mergeCell ref="AG5:AH5"/>
    <mergeCell ref="G5:H5"/>
    <mergeCell ref="I5:J5"/>
    <mergeCell ref="G6:H6"/>
    <mergeCell ref="I6:J6"/>
    <mergeCell ref="W5:X5"/>
    <mergeCell ref="W6:X6"/>
    <mergeCell ref="K5:L5"/>
    <mergeCell ref="M5:N5"/>
    <mergeCell ref="O5:P5"/>
    <mergeCell ref="Y5:Z5"/>
    <mergeCell ref="AA5:AB5"/>
    <mergeCell ref="AC5:AD5"/>
    <mergeCell ref="AE5:AF5"/>
    <mergeCell ref="AI5:AJ5"/>
    <mergeCell ref="AK5:AK6"/>
    <mergeCell ref="AL5:AL7"/>
    <mergeCell ref="AI6:AJ6"/>
    <mergeCell ref="BH5:BI5"/>
    <mergeCell ref="BW5:BW7"/>
    <mergeCell ref="BX5:BY7"/>
    <mergeCell ref="BR6:BS6"/>
    <mergeCell ref="BL5:BM5"/>
    <mergeCell ref="BN5:BO5"/>
    <mergeCell ref="BN6:BO6"/>
    <mergeCell ref="BP6:BQ6"/>
    <mergeCell ref="BP5:BQ5"/>
    <mergeCell ref="BJ5:BK5"/>
    <mergeCell ref="BR5:BS5"/>
    <mergeCell ref="M6:N6"/>
    <mergeCell ref="O6:P6"/>
    <mergeCell ref="S6:T6"/>
    <mergeCell ref="AZ6:BA6"/>
    <mergeCell ref="AG6:AH6"/>
    <mergeCell ref="Y6:Z6"/>
    <mergeCell ref="AA6:AB6"/>
    <mergeCell ref="BB6:BC6"/>
    <mergeCell ref="BD6:BE6"/>
    <mergeCell ref="AM5:AM6"/>
    <mergeCell ref="AN5:AO5"/>
    <mergeCell ref="AP5:AQ5"/>
    <mergeCell ref="AX6:AY6"/>
    <mergeCell ref="AR6:AS6"/>
    <mergeCell ref="AN6:AO6"/>
    <mergeCell ref="AP6:AQ6"/>
    <mergeCell ref="AV5:AW5"/>
    <mergeCell ref="AX5:AY5"/>
    <mergeCell ref="BB5:BC5"/>
    <mergeCell ref="BD5:BE5"/>
    <mergeCell ref="AR5:AS5"/>
    <mergeCell ref="AT5:AU5"/>
    <mergeCell ref="AZ5:BA5"/>
  </mergeCells>
  <conditionalFormatting sqref="BY71:BY72 BY8:BY51">
    <cfRule type="cellIs" priority="1" dxfId="4" operator="notEqual" stopIfTrue="1">
      <formula>$BW$9</formula>
    </cfRule>
  </conditionalFormatting>
  <conditionalFormatting sqref="BT8:BT51 BP8:BP51 BR8:BR51 BN8:BN51 BH8:BH51 BL8:BL51 BJ8:BJ51">
    <cfRule type="cellIs" priority="2" dxfId="2" operator="lessThan" stopIfTrue="1">
      <formula>5</formula>
    </cfRule>
  </conditionalFormatting>
  <conditionalFormatting sqref="K71:K72 W71:W72 Y71:Y72 AA71:AA72 AC71:AC72 AE71:AE72 AG71:AG72 AI71:AI72 AN71:AN72 AP71:AP72 AR71:AR72 AT71:AT72 AV71:AV72 AX71:AX72 AZ71:AZ72 BB71:BB72 BD71:BD72 K8:K51 W8:W51 Y8:Y51 AA8:AA51 AC8:AC51 AE8:AE51 AG8:AG51 AI8:AI51 AN8:AN51 AP8:AP51 AR8:AR51 AT8:AT51 BD8:BD51 AX8:AX51 AZ8:AZ51 BB8:BB51 AV9:AV51">
    <cfRule type="cellIs" priority="3" dxfId="2" operator="lessThan" stopIfTrue="1">
      <formula>5</formula>
    </cfRule>
  </conditionalFormatting>
  <conditionalFormatting sqref="AM71:AM72 BH71:BV72 AM8:AM51">
    <cfRule type="cellIs" priority="4" dxfId="1" operator="lessThan" stopIfTrue="1">
      <formula>5</formula>
    </cfRule>
  </conditionalFormatting>
  <conditionalFormatting sqref="AV8 BG8:BG51">
    <cfRule type="cellIs" priority="5" dxfId="0" operator="lessThan" stopIfTrue="1">
      <formula>5</formula>
    </cfRule>
  </conditionalFormatting>
  <printOptions/>
  <pageMargins left="0.75" right="0.75" top="0.31" bottom="0.24" header="0.5" footer="0.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A1" sqref="A1"/>
    </sheetView>
  </sheetViews>
  <sheetFormatPr defaultColWidth="8.7109375" defaultRowHeight="12.75"/>
  <cols>
    <col min="1" max="1" width="28.421875" style="6" customWidth="1"/>
    <col min="2" max="2" width="1.28515625" style="6" customWidth="1"/>
    <col min="3" max="3" width="30.57421875" style="6" customWidth="1"/>
    <col min="4" max="16384" width="8.7109375" style="6" customWidth="1"/>
  </cols>
  <sheetData>
    <row r="1" ht="12.75">
      <c r="A1" s="5" t="s">
        <v>46</v>
      </c>
    </row>
    <row r="2" ht="13.5" thickBot="1">
      <c r="A2" s="5" t="s">
        <v>25</v>
      </c>
    </row>
    <row r="3" spans="1:3" ht="13.5" thickBot="1">
      <c r="A3" s="7" t="s">
        <v>6</v>
      </c>
      <c r="C3" s="8" t="s">
        <v>7</v>
      </c>
    </row>
    <row r="4" ht="12.75">
      <c r="A4" s="7">
        <v>3</v>
      </c>
    </row>
    <row r="6" ht="13.5" thickBot="1"/>
    <row r="7" ht="12.75">
      <c r="A7" s="9" t="s">
        <v>8</v>
      </c>
    </row>
    <row r="8" ht="12.75">
      <c r="A8" s="10" t="s">
        <v>9</v>
      </c>
    </row>
    <row r="9" ht="12.75">
      <c r="A9" s="11" t="s">
        <v>10</v>
      </c>
    </row>
    <row r="10" ht="12.75">
      <c r="A10" s="10" t="s">
        <v>11</v>
      </c>
    </row>
    <row r="11" ht="13.5" thickBot="1">
      <c r="A11" s="12" t="s">
        <v>12</v>
      </c>
    </row>
    <row r="13" ht="13.5" thickBot="1"/>
    <row r="14" ht="13.5" thickBot="1">
      <c r="A14" s="8" t="s">
        <v>13</v>
      </c>
    </row>
    <row r="16" ht="13.5" thickBot="1"/>
    <row r="17" ht="13.5" thickBot="1">
      <c r="C17" s="8" t="s">
        <v>14</v>
      </c>
    </row>
    <row r="20" ht="12.75">
      <c r="A20" s="13" t="s">
        <v>15</v>
      </c>
    </row>
    <row r="26" ht="13.5" thickBot="1">
      <c r="C26" s="14" t="s">
        <v>16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DHCN Quang Ninh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 co so</dc:creator>
  <cp:keywords/>
  <dc:description/>
  <cp:lastModifiedBy>Tel: 3719.282 - 0906.151.386</cp:lastModifiedBy>
  <cp:lastPrinted>2012-08-09T08:13:16Z</cp:lastPrinted>
  <dcterms:created xsi:type="dcterms:W3CDTF">2009-10-29T03:11:27Z</dcterms:created>
  <dcterms:modified xsi:type="dcterms:W3CDTF">2013-03-05T07:47:11Z</dcterms:modified>
  <cp:category/>
  <cp:version/>
  <cp:contentType/>
  <cp:contentStatus/>
</cp:coreProperties>
</file>