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10" windowWidth="11115" windowHeight="5775" activeTab="3"/>
  </bookViews>
  <sheets>
    <sheet name="CĐTK20" sheetId="1" r:id="rId1"/>
    <sheet name="CNTK20" sheetId="2" r:id="rId2"/>
    <sheet name="MM20" sheetId="3" r:id="rId3"/>
    <sheet name="Ô tô 20" sheetId="4" r:id="rId4"/>
    <sheet name="Sheet2" sheetId="5" r:id="rId5"/>
    <sheet name="Sheet3" sheetId="6" r:id="rId6"/>
    <sheet name="XL4Poppy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0">#REF!</definedName>
    <definedName name="\z">#REF!</definedName>
    <definedName name="_1">#REF!</definedName>
    <definedName name="_2">#REF!</definedName>
    <definedName name="_Builtin0">'XL4Poppy'!$C$4</definedName>
    <definedName name="_Builtin0">'XL4Poppy'!$C$4</definedName>
    <definedName name="_Fill" hidden="1">#REF!</definedName>
    <definedName name="_Key1" localSheetId="6" hidden="1">#REF!</definedName>
    <definedName name="_Key1" hidden="1">#REF!</definedName>
    <definedName name="_Key2" localSheetId="6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AAA" localSheetId="6">'[6]MTL(AG)'!#REF!</definedName>
    <definedName name="AAA">'[6]MTL(AG)'!#REF!</definedName>
    <definedName name="B">#REF!</definedName>
    <definedName name="BLDG">'[1]LEGEND'!$D$8</definedName>
    <definedName name="Bust">'XL4Poppy'!$C$31</definedName>
    <definedName name="CLIENT">'[1]LEGEND'!$D$6</definedName>
    <definedName name="COAT">#REF!</definedName>
    <definedName name="Continue">'XL4Poppy'!$C$9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Document_array" localSheetId="2">{"Book1","Cao dang K13.xls"}</definedName>
    <definedName name="Document_array" localSheetId="3">{"Book1","Cao dang K13.xls"}</definedName>
    <definedName name="Document_array" localSheetId="6">{"Diem TK18.xls"}</definedName>
    <definedName name="Document_array">{"Book1","Cao dang K13.xls"}</definedName>
    <definedName name="Documents_array">'XL4Poppy'!$B$1:$B$16</definedName>
    <definedName name="FP">#REF!</definedName>
    <definedName name="HapCKVA">#REF!</definedName>
    <definedName name="HapCKvar">#REF!</definedName>
    <definedName name="HapCKW">#REF!</definedName>
    <definedName name="HapIKVA">#REF!</definedName>
    <definedName name="HapIKvar">#REF!</definedName>
    <definedName name="HapIKW">#REF!</definedName>
    <definedName name="HapKVA">#REF!</definedName>
    <definedName name="HapSKVA">#REF!</definedName>
    <definedName name="HapSKW">#REF!</definedName>
    <definedName name="Hello">'XL4Poppy'!$A$15</definedName>
    <definedName name="IO">#REF!</definedName>
    <definedName name="LOCATION">'[1]LEGEND'!$D$7</definedName>
    <definedName name="MakeIt">'XL4Poppy'!$A$26</definedName>
    <definedName name="MAT">#REF!</definedName>
    <definedName name="MF">#REF!</definedName>
    <definedName name="Morning">'XL4Poppy'!$C$39</definedName>
    <definedName name="P">#REF!</definedName>
    <definedName name="PA">#REF!</definedName>
    <definedName name="PEJM">#REF!</definedName>
    <definedName name="PF">#REF!</definedName>
    <definedName name="PM" localSheetId="6">'[4]IBASE'!$AH$16:$AV$110</definedName>
    <definedName name="PM">'[4]IBASE'!$AH$16:$AV$110</definedName>
    <definedName name="Poppy">'XL4Poppy'!$C$27</definedName>
    <definedName name="Print_Area_MI">#REF!</definedName>
    <definedName name="_xlnm.Print_Titles" localSheetId="0">'CĐTK20'!$2:$5</definedName>
    <definedName name="_xlnm.Print_Titles" localSheetId="1">'CNTK20'!$A:$A</definedName>
    <definedName name="_xlnm.Print_Titles">#N/A</definedName>
    <definedName name="Print_Titles_MI">#REF!</definedName>
    <definedName name="PRINTA">#REF!</definedName>
    <definedName name="prjName">#REF!</definedName>
    <definedName name="prjNo">#REF!</definedName>
    <definedName name="PROJ">'[1]LEGEND'!$D$4</definedName>
    <definedName name="RT">#REF!</definedName>
    <definedName name="SB" localSheetId="6">'[4]IBASE'!$AH$7:$AL$14</definedName>
    <definedName name="SB">'[4]IBASE'!$AH$7:$AL$14</definedName>
    <definedName name="SL">#REF!</definedName>
    <definedName name="SORT">#REF!</definedName>
    <definedName name="SORT_AREA" localSheetId="6">'[2]DI-ESTI'!$A$8:$R$489</definedName>
    <definedName name="SORT_AREA">'[2]DI-ESTI'!$A$8:$R$489</definedName>
    <definedName name="SP">#REF!</definedName>
    <definedName name="SUM">#REF!,#REF!</definedName>
    <definedName name="T">#REF!</definedName>
    <definedName name="test">#REF!</definedName>
    <definedName name="THK">#REF!</definedName>
    <definedName name="TOTAL">#REF!</definedName>
    <definedName name="UP">#REF!,#REF!,#REF!,#REF!,#REF!,#REF!,#REF!,#REF!,#REF!,#REF!,#REF!</definedName>
    <definedName name="usd" localSheetId="6">'[3]SUMMARY'!$I$16</definedName>
    <definedName name="usd">'[3]SUMMARY'!$I$16</definedName>
    <definedName name="ZYX">#REF!</definedName>
    <definedName name="ZZZ">#REF!</definedName>
  </definedNames>
  <calcPr fullCalcOnLoad="1"/>
</workbook>
</file>

<file path=xl/comments1.xml><?xml version="1.0" encoding="utf-8"?>
<comments xmlns="http://schemas.openxmlformats.org/spreadsheetml/2006/main">
  <authors>
    <author>Smart</author>
    <author>Lê Hiếu</author>
    <author>Tel: 3719.282 - 0906.151.386</author>
    <author>NewWind</author>
    <author>User</author>
  </authors>
  <commentList>
    <comment ref="G110" authorId="0">
      <text>
        <r>
          <rPr>
            <b/>
            <sz val="8"/>
            <rFont val="Tahoma"/>
            <family val="0"/>
          </rPr>
          <t>ko ĐK</t>
        </r>
        <r>
          <rPr>
            <sz val="8"/>
            <rFont val="Tahoma"/>
            <family val="0"/>
          </rPr>
          <t xml:space="preserve">
</t>
        </r>
      </text>
    </comment>
    <comment ref="G111" authorId="0">
      <text>
        <r>
          <rPr>
            <b/>
            <sz val="8"/>
            <rFont val="Tahoma"/>
            <family val="0"/>
          </rPr>
          <t>KĐK</t>
        </r>
        <r>
          <rPr>
            <sz val="8"/>
            <rFont val="Tahoma"/>
            <family val="0"/>
          </rPr>
          <t xml:space="preserve">
</t>
        </r>
      </text>
    </comment>
    <comment ref="C112" authorId="0">
      <text>
        <r>
          <rPr>
            <sz val="8"/>
            <rFont val="Tahoma"/>
            <family val="0"/>
          </rPr>
          <t xml:space="preserve">ot18
</t>
        </r>
      </text>
    </comment>
    <comment ref="I110" authorId="1">
      <text>
        <r>
          <rPr>
            <b/>
            <sz val="8"/>
            <rFont val="Tahoma"/>
            <family val="0"/>
          </rPr>
          <t>NQST</t>
        </r>
        <r>
          <rPr>
            <sz val="8"/>
            <rFont val="Tahoma"/>
            <family val="0"/>
          </rPr>
          <t xml:space="preserve">
</t>
        </r>
      </text>
    </comment>
    <comment ref="C90" authorId="2">
      <text>
        <r>
          <rPr>
            <b/>
            <sz val="8"/>
            <rFont val="Tahoma"/>
            <family val="0"/>
          </rPr>
          <t>KT20</t>
        </r>
        <r>
          <rPr>
            <sz val="8"/>
            <rFont val="Tahoma"/>
            <family val="0"/>
          </rPr>
          <t xml:space="preserve">
</t>
        </r>
      </text>
    </comment>
    <comment ref="C89" authorId="2">
      <text>
        <r>
          <rPr>
            <b/>
            <sz val="8"/>
            <rFont val="Tahoma"/>
            <family val="0"/>
          </rPr>
          <t>KTM20B</t>
        </r>
        <r>
          <rPr>
            <sz val="8"/>
            <rFont val="Tahoma"/>
            <family val="0"/>
          </rPr>
          <t xml:space="preserve">
</t>
        </r>
      </text>
    </comment>
    <comment ref="C37" authorId="2">
      <text>
        <r>
          <rPr>
            <b/>
            <sz val="8"/>
            <rFont val="Tahoma"/>
            <family val="0"/>
          </rPr>
          <t>Từ tdh20 4/3/11</t>
        </r>
      </text>
    </comment>
    <comment ref="C83" authorId="2">
      <text>
        <r>
          <rPr>
            <b/>
            <sz val="8"/>
            <rFont val="Tahoma"/>
            <family val="0"/>
          </rPr>
          <t>Từ TDH20 4/3/11</t>
        </r>
      </text>
    </comment>
    <comment ref="C38" authorId="2">
      <text>
        <r>
          <rPr>
            <b/>
            <sz val="8"/>
            <rFont val="Tahoma"/>
            <family val="0"/>
          </rPr>
          <t>TĐH20 4/3/11</t>
        </r>
      </text>
    </comment>
    <comment ref="C39" authorId="2">
      <text>
        <r>
          <rPr>
            <b/>
            <sz val="8"/>
            <rFont val="Tahoma"/>
            <family val="0"/>
          </rPr>
          <t>Từ XDM 20 4/3/11</t>
        </r>
        <r>
          <rPr>
            <sz val="8"/>
            <rFont val="Tahoma"/>
            <family val="0"/>
          </rPr>
          <t xml:space="preserve">
</t>
        </r>
      </text>
    </comment>
    <comment ref="C40" authorId="2">
      <text>
        <r>
          <rPr>
            <b/>
            <sz val="8"/>
            <rFont val="Tahoma"/>
            <family val="0"/>
          </rPr>
          <t>Tư XDM20 4/3/11</t>
        </r>
      </text>
    </comment>
    <comment ref="C41" authorId="2">
      <text>
        <r>
          <rPr>
            <b/>
            <sz val="8"/>
            <rFont val="Tahoma"/>
            <family val="0"/>
          </rPr>
          <t xml:space="preserve">Từ XDM20 4/3/11
</t>
        </r>
        <r>
          <rPr>
            <sz val="8"/>
            <rFont val="Tahoma"/>
            <family val="0"/>
          </rPr>
          <t xml:space="preserve">
</t>
        </r>
      </text>
    </comment>
    <comment ref="M87" authorId="2">
      <text>
        <r>
          <rPr>
            <b/>
            <sz val="8"/>
            <rFont val="Tahoma"/>
            <family val="0"/>
          </rPr>
          <t>Ko đư đk</t>
        </r>
      </text>
    </comment>
    <comment ref="I87" authorId="2">
      <text>
        <r>
          <rPr>
            <b/>
            <sz val="8"/>
            <rFont val="Tahoma"/>
            <family val="0"/>
          </rPr>
          <t>Bỏ thi VLD</t>
        </r>
        <r>
          <rPr>
            <sz val="8"/>
            <rFont val="Tahoma"/>
            <family val="0"/>
          </rPr>
          <t xml:space="preserve">
</t>
        </r>
      </text>
    </comment>
    <comment ref="Y86" authorId="3">
      <text>
        <r>
          <rPr>
            <b/>
            <sz val="8"/>
            <rFont val="Tahoma"/>
            <family val="0"/>
          </rPr>
          <t>ko học</t>
        </r>
        <r>
          <rPr>
            <sz val="8"/>
            <rFont val="Tahoma"/>
            <family val="0"/>
          </rPr>
          <t xml:space="preserve">
</t>
        </r>
      </text>
    </comment>
    <comment ref="Y87" authorId="3">
      <text>
        <r>
          <rPr>
            <b/>
            <sz val="8"/>
            <rFont val="Tahoma"/>
            <family val="0"/>
          </rPr>
          <t>ko học</t>
        </r>
        <r>
          <rPr>
            <sz val="8"/>
            <rFont val="Tahoma"/>
            <family val="0"/>
          </rPr>
          <t xml:space="preserve">
</t>
        </r>
      </text>
    </comment>
    <comment ref="Y88" authorId="3">
      <text>
        <r>
          <rPr>
            <b/>
            <sz val="8"/>
            <rFont val="Tahoma"/>
            <family val="0"/>
          </rPr>
          <t>ko học</t>
        </r>
      </text>
    </comment>
    <comment ref="Y85" authorId="3">
      <text>
        <r>
          <rPr>
            <b/>
            <sz val="8"/>
            <rFont val="Tahoma"/>
            <family val="0"/>
          </rPr>
          <t>qst 30/45</t>
        </r>
      </text>
    </comment>
    <comment ref="Y84" authorId="3">
      <text>
        <r>
          <rPr>
            <b/>
            <sz val="8"/>
            <rFont val="Tahoma"/>
            <family val="0"/>
          </rPr>
          <t>40/45</t>
        </r>
        <r>
          <rPr>
            <sz val="8"/>
            <rFont val="Tahoma"/>
            <family val="0"/>
          </rPr>
          <t xml:space="preserve">
</t>
        </r>
      </text>
    </comment>
    <comment ref="AA92" authorId="1">
      <text>
        <r>
          <rPr>
            <b/>
            <sz val="8"/>
            <rFont val="Tahoma"/>
            <family val="0"/>
          </rPr>
          <t>Ko đủ đk thi</t>
        </r>
        <r>
          <rPr>
            <sz val="8"/>
            <rFont val="Tahoma"/>
            <family val="0"/>
          </rPr>
          <t xml:space="preserve">
</t>
        </r>
      </text>
    </comment>
    <comment ref="AA86" authorId="4">
      <text>
        <r>
          <rPr>
            <b/>
            <sz val="9"/>
            <rFont val="Tahoma"/>
            <family val="0"/>
          </rPr>
          <t>ko hoc</t>
        </r>
        <r>
          <rPr>
            <sz val="9"/>
            <rFont val="Tahoma"/>
            <family val="0"/>
          </rPr>
          <t xml:space="preserve">
</t>
        </r>
      </text>
    </comment>
    <comment ref="AA87" authorId="4">
      <text>
        <r>
          <rPr>
            <b/>
            <sz val="9"/>
            <rFont val="Tahoma"/>
            <family val="0"/>
          </rPr>
          <t>ko hoc</t>
        </r>
        <r>
          <rPr>
            <sz val="9"/>
            <rFont val="Tahoma"/>
            <family val="0"/>
          </rPr>
          <t xml:space="preserve">
</t>
        </r>
      </text>
    </comment>
    <comment ref="AA88" authorId="4">
      <text>
        <r>
          <rPr>
            <b/>
            <sz val="9"/>
            <rFont val="Tahoma"/>
            <family val="0"/>
          </rPr>
          <t>ko hoc</t>
        </r>
      </text>
    </comment>
    <comment ref="AC88" authorId="4">
      <text>
        <r>
          <rPr>
            <b/>
            <sz val="9"/>
            <rFont val="Tahoma"/>
            <family val="0"/>
          </rPr>
          <t>GV ko bao diem</t>
        </r>
      </text>
    </comment>
    <comment ref="AC87" authorId="4">
      <text>
        <r>
          <rPr>
            <b/>
            <sz val="9"/>
            <rFont val="Tahoma"/>
            <family val="0"/>
          </rPr>
          <t>ko bao diem</t>
        </r>
        <r>
          <rPr>
            <sz val="9"/>
            <rFont val="Tahoma"/>
            <family val="0"/>
          </rPr>
          <t xml:space="preserve">
</t>
        </r>
      </text>
    </comment>
    <comment ref="AC86" authorId="4">
      <text>
        <r>
          <rPr>
            <b/>
            <sz val="9"/>
            <rFont val="Tahoma"/>
            <family val="0"/>
          </rPr>
          <t>ko bao diem</t>
        </r>
      </text>
    </comment>
    <comment ref="K32" authorId="4">
      <text>
        <r>
          <rPr>
            <b/>
            <sz val="9"/>
            <rFont val="Tahoma"/>
            <family val="0"/>
          </rPr>
          <t>hl</t>
        </r>
        <r>
          <rPr>
            <sz val="9"/>
            <rFont val="Tahoma"/>
            <family val="0"/>
          </rPr>
          <t xml:space="preserve">
</t>
        </r>
      </text>
    </comment>
    <comment ref="C88" authorId="4">
      <text>
        <r>
          <rPr>
            <b/>
            <sz val="9"/>
            <rFont val="Tahoma"/>
            <family val="0"/>
          </rPr>
          <t>BL</t>
        </r>
        <r>
          <rPr>
            <sz val="9"/>
            <rFont val="Tahoma"/>
            <family val="0"/>
          </rPr>
          <t xml:space="preserve">
</t>
        </r>
      </text>
    </comment>
    <comment ref="C87" authorId="4">
      <text>
        <r>
          <rPr>
            <b/>
            <sz val="9"/>
            <rFont val="Tahoma"/>
            <family val="0"/>
          </rPr>
          <t>BL</t>
        </r>
        <r>
          <rPr>
            <sz val="9"/>
            <rFont val="Tahoma"/>
            <family val="0"/>
          </rPr>
          <t xml:space="preserve">
</t>
        </r>
      </text>
    </comment>
    <comment ref="C86" authorId="4">
      <text>
        <r>
          <rPr>
            <b/>
            <sz val="9"/>
            <rFont val="Tahoma"/>
            <family val="0"/>
          </rPr>
          <t>XT</t>
        </r>
        <r>
          <rPr>
            <sz val="9"/>
            <rFont val="Tahoma"/>
            <family val="0"/>
          </rPr>
          <t xml:space="preserve">
</t>
        </r>
      </text>
    </comment>
    <comment ref="G32" authorId="2">
      <text>
        <r>
          <rPr>
            <b/>
            <sz val="8"/>
            <rFont val="Tahoma"/>
            <family val="0"/>
          </rPr>
          <t>hl</t>
        </r>
        <r>
          <rPr>
            <sz val="8"/>
            <rFont val="Tahoma"/>
            <family val="0"/>
          </rPr>
          <t xml:space="preserve">
</t>
        </r>
      </text>
    </comment>
    <comment ref="L23" authorId="2">
      <text>
        <r>
          <rPr>
            <b/>
            <sz val="8"/>
            <rFont val="Tahoma"/>
            <family val="0"/>
          </rPr>
          <t>qđ344</t>
        </r>
      </text>
    </comment>
    <comment ref="Z39" authorId="2">
      <text>
        <r>
          <rPr>
            <sz val="8"/>
            <rFont val="Tahoma"/>
            <family val="0"/>
          </rPr>
          <t xml:space="preserve">qđ344
</t>
        </r>
      </text>
    </comment>
    <comment ref="AW82" authorId="4">
      <text>
        <r>
          <rPr>
            <b/>
            <sz val="9"/>
            <rFont val="Tahoma"/>
            <family val="0"/>
          </rPr>
          <t>ko có mặt</t>
        </r>
        <r>
          <rPr>
            <sz val="9"/>
            <rFont val="Tahoma"/>
            <family val="0"/>
          </rPr>
          <t xml:space="preserve">
</t>
        </r>
      </text>
    </comment>
    <comment ref="AW81" authorId="4">
      <text>
        <r>
          <rPr>
            <b/>
            <sz val="9"/>
            <rFont val="Tahoma"/>
            <family val="0"/>
          </rPr>
          <t>Thiếu kiểm tra</t>
        </r>
      </text>
    </comment>
    <comment ref="O13" authorId="4">
      <text>
        <r>
          <rPr>
            <b/>
            <sz val="9"/>
            <rFont val="Tahoma"/>
            <family val="0"/>
          </rPr>
          <t>QĐ 344</t>
        </r>
        <r>
          <rPr>
            <sz val="9"/>
            <rFont val="Tahoma"/>
            <family val="0"/>
          </rPr>
          <t xml:space="preserve">
</t>
        </r>
      </text>
    </comment>
    <comment ref="E38" authorId="4">
      <text>
        <r>
          <rPr>
            <b/>
            <sz val="9"/>
            <rFont val="Tahoma"/>
            <family val="0"/>
          </rPr>
          <t>HL- Cô dương</t>
        </r>
        <r>
          <rPr>
            <sz val="9"/>
            <rFont val="Tahoma"/>
            <family val="0"/>
          </rPr>
          <t xml:space="preserve">
</t>
        </r>
      </text>
    </comment>
    <comment ref="O37" authorId="4">
      <text>
        <r>
          <rPr>
            <b/>
            <sz val="9"/>
            <rFont val="Tahoma"/>
            <family val="0"/>
          </rPr>
          <t>QĐ344</t>
        </r>
        <r>
          <rPr>
            <sz val="9"/>
            <rFont val="Tahoma"/>
            <family val="0"/>
          </rPr>
          <t xml:space="preserve">
</t>
        </r>
      </text>
    </comment>
    <comment ref="K24" authorId="4">
      <text>
        <r>
          <rPr>
            <sz val="9"/>
            <rFont val="Tahoma"/>
            <family val="0"/>
          </rPr>
          <t xml:space="preserve">QĐ344 thi lần 1:4
</t>
        </r>
      </text>
    </comment>
    <comment ref="K23" authorId="4">
      <text>
        <r>
          <rPr>
            <b/>
            <sz val="9"/>
            <rFont val="Tahoma"/>
            <family val="0"/>
          </rPr>
          <t>QĐ344: thi lần 1:4</t>
        </r>
      </text>
    </comment>
    <comment ref="K19" authorId="4">
      <text>
        <r>
          <rPr>
            <b/>
            <sz val="9"/>
            <rFont val="Tahoma"/>
            <family val="0"/>
          </rPr>
          <t>lần 1:4</t>
        </r>
        <r>
          <rPr>
            <sz val="9"/>
            <rFont val="Tahoma"/>
            <family val="0"/>
          </rPr>
          <t xml:space="preserve">
</t>
        </r>
      </text>
    </comment>
    <comment ref="AQ37" authorId="2">
      <text>
        <r>
          <rPr>
            <b/>
            <sz val="8"/>
            <rFont val="Tahoma"/>
            <family val="0"/>
          </rPr>
          <t>ko đủ đk thi</t>
        </r>
        <r>
          <rPr>
            <sz val="8"/>
            <rFont val="Tahoma"/>
            <family val="0"/>
          </rPr>
          <t xml:space="preserve">
</t>
        </r>
      </text>
    </comment>
    <comment ref="AQ82" authorId="2">
      <text>
        <r>
          <rPr>
            <b/>
            <sz val="8"/>
            <rFont val="Tahoma"/>
            <family val="0"/>
          </rPr>
          <t>GV ko báo</t>
        </r>
        <r>
          <rPr>
            <sz val="8"/>
            <rFont val="Tahoma"/>
            <family val="0"/>
          </rPr>
          <t xml:space="preserve">
</t>
        </r>
      </text>
    </comment>
    <comment ref="AQ78" authorId="2">
      <text>
        <r>
          <rPr>
            <b/>
            <sz val="8"/>
            <rFont val="Tahoma"/>
            <family val="0"/>
          </rPr>
          <t>ko đủ đk thi</t>
        </r>
        <r>
          <rPr>
            <sz val="8"/>
            <rFont val="Tahoma"/>
            <family val="0"/>
          </rPr>
          <t xml:space="preserve">
</t>
        </r>
      </text>
    </comment>
    <comment ref="BE82" authorId="2">
      <text>
        <r>
          <rPr>
            <b/>
            <sz val="8"/>
            <rFont val="Tahoma"/>
            <family val="0"/>
          </rPr>
          <t>bỏ học</t>
        </r>
      </text>
    </comment>
    <comment ref="BG78" authorId="2">
      <text>
        <r>
          <rPr>
            <b/>
            <sz val="8"/>
            <rFont val="Tahoma"/>
            <family val="0"/>
          </rPr>
          <t>QST</t>
        </r>
      </text>
    </comment>
    <comment ref="BI78" authorId="2">
      <text>
        <r>
          <rPr>
            <b/>
            <sz val="8"/>
            <rFont val="Tahoma"/>
            <family val="0"/>
          </rPr>
          <t>QST</t>
        </r>
      </text>
    </comment>
    <comment ref="BI10" authorId="2">
      <text>
        <r>
          <rPr>
            <b/>
            <sz val="8"/>
            <rFont val="Tahoma"/>
            <family val="0"/>
          </rPr>
          <t>QST</t>
        </r>
      </text>
    </comment>
    <comment ref="AS78" authorId="2">
      <text>
        <r>
          <rPr>
            <b/>
            <sz val="8"/>
            <rFont val="Tahoma"/>
            <family val="0"/>
          </rPr>
          <t>QST</t>
        </r>
      </text>
    </comment>
    <comment ref="BC82" authorId="2">
      <text>
        <r>
          <rPr>
            <b/>
            <sz val="8"/>
            <rFont val="Tahoma"/>
            <family val="0"/>
          </rPr>
          <t>Không học</t>
        </r>
      </text>
    </comment>
    <comment ref="C82" authorId="2">
      <text>
        <r>
          <rPr>
            <b/>
            <sz val="8"/>
            <rFont val="Tahoma"/>
            <family val="0"/>
          </rPr>
          <t>Lên ĐH K4</t>
        </r>
      </text>
    </comment>
    <comment ref="C42" authorId="2">
      <text>
        <r>
          <rPr>
            <b/>
            <sz val="8"/>
            <rFont val="Tahoma"/>
            <family val="0"/>
          </rPr>
          <t>Tel: 3719.282 - 0906.151.386:</t>
        </r>
        <r>
          <rPr>
            <sz val="8"/>
            <rFont val="Tahoma"/>
            <family val="0"/>
          </rPr>
          <t xml:space="preserve">
</t>
        </r>
      </text>
    </comment>
    <comment ref="C78" authorId="2">
      <text>
        <r>
          <rPr>
            <b/>
            <sz val="8"/>
            <rFont val="Tahoma"/>
            <family val="0"/>
          </rPr>
          <t>KTM20 17/8/2011</t>
        </r>
      </text>
    </comment>
    <comment ref="BV81" authorId="2">
      <text>
        <r>
          <rPr>
            <b/>
            <sz val="8"/>
            <rFont val="Tahoma"/>
            <family val="0"/>
          </rPr>
          <t>QST</t>
        </r>
      </text>
    </comment>
    <comment ref="BZ81" authorId="2">
      <text>
        <r>
          <rPr>
            <b/>
            <sz val="8"/>
            <rFont val="Tahoma"/>
            <family val="0"/>
          </rPr>
          <t>ko học</t>
        </r>
      </text>
    </comment>
    <comment ref="I46" authorId="2">
      <text>
        <r>
          <rPr>
            <b/>
            <sz val="8"/>
            <rFont val="Tahoma"/>
            <family val="0"/>
          </rPr>
          <t>hl</t>
        </r>
      </text>
    </comment>
    <comment ref="AW47" authorId="2">
      <text>
        <r>
          <rPr>
            <b/>
            <sz val="8"/>
            <rFont val="Tahoma"/>
            <family val="0"/>
          </rPr>
          <t>hl</t>
        </r>
      </text>
    </comment>
    <comment ref="BP42" authorId="2">
      <text>
        <r>
          <rPr>
            <b/>
            <sz val="8"/>
            <rFont val="Tahoma"/>
            <family val="0"/>
          </rPr>
          <t>hl</t>
        </r>
      </text>
    </comment>
    <comment ref="BZ47" authorId="2">
      <text>
        <r>
          <rPr>
            <b/>
            <sz val="8"/>
            <rFont val="Tahoma"/>
            <family val="0"/>
          </rPr>
          <t>hl</t>
        </r>
      </text>
    </comment>
    <comment ref="CJ10" authorId="2">
      <text>
        <r>
          <rPr>
            <b/>
            <sz val="8"/>
            <rFont val="Tahoma"/>
            <family val="0"/>
          </rPr>
          <t>Không đủ đkthi</t>
        </r>
      </text>
    </comment>
    <comment ref="CP10" authorId="4">
      <text>
        <r>
          <rPr>
            <b/>
            <sz val="9"/>
            <rFont val="Tahoma"/>
            <family val="0"/>
          </rPr>
          <t>Ko nộp BTL</t>
        </r>
      </text>
    </comment>
    <comment ref="CV10" authorId="2">
      <text>
        <r>
          <rPr>
            <b/>
            <sz val="8"/>
            <rFont val="Tahoma"/>
            <family val="0"/>
          </rPr>
          <t>Không học</t>
        </r>
      </text>
    </comment>
    <comment ref="CZ10" authorId="2">
      <text>
        <r>
          <rPr>
            <b/>
            <sz val="8"/>
            <rFont val="Tahoma"/>
            <family val="0"/>
          </rPr>
          <t>QST</t>
        </r>
      </text>
    </comment>
    <comment ref="DB10" authorId="2">
      <text>
        <r>
          <rPr>
            <b/>
            <sz val="8"/>
            <rFont val="Tahoma"/>
            <family val="0"/>
          </rPr>
          <t>QST</t>
        </r>
      </text>
    </comment>
    <comment ref="CJ13" authorId="2">
      <text>
        <r>
          <rPr>
            <b/>
            <sz val="8"/>
            <rFont val="Tahoma"/>
            <family val="0"/>
          </rPr>
          <t>ko đủ đkt</t>
        </r>
        <r>
          <rPr>
            <sz val="8"/>
            <rFont val="Tahoma"/>
            <family val="0"/>
          </rPr>
          <t xml:space="preserve">
</t>
        </r>
      </text>
    </comment>
    <comment ref="DJ13" authorId="2">
      <text>
        <r>
          <rPr>
            <b/>
            <sz val="8"/>
            <rFont val="Tahoma"/>
            <family val="0"/>
          </rPr>
          <t>qst</t>
        </r>
      </text>
    </comment>
    <comment ref="DJ23" authorId="2">
      <text>
        <r>
          <rPr>
            <b/>
            <sz val="8"/>
            <rFont val="Tahoma"/>
            <family val="0"/>
          </rPr>
          <t>qst</t>
        </r>
        <r>
          <rPr>
            <sz val="8"/>
            <rFont val="Tahoma"/>
            <family val="0"/>
          </rPr>
          <t xml:space="preserve">
</t>
        </r>
      </text>
    </comment>
    <comment ref="CJ24" authorId="2">
      <text>
        <r>
          <rPr>
            <b/>
            <sz val="8"/>
            <rFont val="Tahoma"/>
            <family val="0"/>
          </rPr>
          <t>ko đủ đkthi</t>
        </r>
        <r>
          <rPr>
            <sz val="8"/>
            <rFont val="Tahoma"/>
            <family val="0"/>
          </rPr>
          <t xml:space="preserve">
</t>
        </r>
      </text>
    </comment>
    <comment ref="CP32" authorId="4">
      <text>
        <r>
          <rPr>
            <b/>
            <sz val="9"/>
            <rFont val="Tahoma"/>
            <family val="0"/>
          </rPr>
          <t>ko nộp BTL</t>
        </r>
      </text>
    </comment>
    <comment ref="CJ37" authorId="2">
      <text>
        <r>
          <rPr>
            <b/>
            <sz val="8"/>
            <rFont val="Tahoma"/>
            <family val="0"/>
          </rPr>
          <t>ko đủ đk thi</t>
        </r>
        <r>
          <rPr>
            <sz val="8"/>
            <rFont val="Tahoma"/>
            <family val="0"/>
          </rPr>
          <t xml:space="preserve">
</t>
        </r>
      </text>
    </comment>
    <comment ref="DJ37" authorId="2">
      <text>
        <r>
          <rPr>
            <b/>
            <sz val="8"/>
            <rFont val="Tahoma"/>
            <family val="0"/>
          </rPr>
          <t>qst</t>
        </r>
      </text>
    </comment>
    <comment ref="CJ38" authorId="2">
      <text>
        <r>
          <rPr>
            <b/>
            <sz val="8"/>
            <rFont val="Tahoma"/>
            <family val="0"/>
          </rPr>
          <t>ko đủ đk thi</t>
        </r>
        <r>
          <rPr>
            <sz val="8"/>
            <rFont val="Tahoma"/>
            <family val="0"/>
          </rPr>
          <t xml:space="preserve">
</t>
        </r>
      </text>
    </comment>
    <comment ref="CJ78" authorId="2">
      <text>
        <r>
          <rPr>
            <b/>
            <sz val="8"/>
            <rFont val="Tahoma"/>
            <family val="0"/>
          </rPr>
          <t>ko đủ đk thi</t>
        </r>
        <r>
          <rPr>
            <sz val="8"/>
            <rFont val="Tahoma"/>
            <family val="0"/>
          </rPr>
          <t xml:space="preserve">
</t>
        </r>
      </text>
    </comment>
    <comment ref="CL78" authorId="2">
      <text>
        <r>
          <rPr>
            <b/>
            <sz val="8"/>
            <rFont val="Tahoma"/>
            <family val="0"/>
          </rPr>
          <t>QST</t>
        </r>
      </text>
    </comment>
    <comment ref="CZ78" authorId="2">
      <text>
        <r>
          <rPr>
            <b/>
            <sz val="8"/>
            <rFont val="Tahoma"/>
            <family val="0"/>
          </rPr>
          <t>QST</t>
        </r>
      </text>
    </comment>
    <comment ref="DB78" authorId="2">
      <text>
        <r>
          <rPr>
            <b/>
            <sz val="8"/>
            <rFont val="Tahoma"/>
            <family val="0"/>
          </rPr>
          <t>QST</t>
        </r>
      </text>
    </comment>
    <comment ref="DJ42" authorId="2">
      <text>
        <r>
          <rPr>
            <b/>
            <sz val="8"/>
            <rFont val="Tahoma"/>
            <family val="0"/>
          </rPr>
          <t>hl</t>
        </r>
      </text>
    </comment>
    <comment ref="CP47" authorId="2">
      <text>
        <r>
          <rPr>
            <b/>
            <sz val="8"/>
            <rFont val="Tahoma"/>
            <family val="0"/>
          </rPr>
          <t>hl</t>
        </r>
      </text>
    </comment>
    <comment ref="DT47" authorId="2">
      <text>
        <r>
          <rPr>
            <b/>
            <sz val="8"/>
            <rFont val="Tahoma"/>
            <family val="0"/>
          </rPr>
          <t>hl</t>
        </r>
      </text>
    </comment>
    <comment ref="CP81" authorId="4">
      <text>
        <r>
          <rPr>
            <b/>
            <sz val="9"/>
            <rFont val="Tahoma"/>
            <family val="0"/>
          </rPr>
          <t>Thiếu kiểm tra</t>
        </r>
      </text>
    </comment>
    <comment ref="DP81" authorId="2">
      <text>
        <r>
          <rPr>
            <b/>
            <sz val="8"/>
            <rFont val="Tahoma"/>
            <family val="0"/>
          </rPr>
          <t>QST</t>
        </r>
      </text>
    </comment>
    <comment ref="DT81" authorId="2">
      <text>
        <r>
          <rPr>
            <b/>
            <sz val="8"/>
            <rFont val="Tahoma"/>
            <family val="0"/>
          </rPr>
          <t>ko học</t>
        </r>
      </text>
    </comment>
    <comment ref="CJ82" authorId="2">
      <text>
        <r>
          <rPr>
            <b/>
            <sz val="8"/>
            <rFont val="Tahoma"/>
            <family val="0"/>
          </rPr>
          <t>GV ko báo</t>
        </r>
        <r>
          <rPr>
            <sz val="8"/>
            <rFont val="Tahoma"/>
            <family val="0"/>
          </rPr>
          <t xml:space="preserve">
</t>
        </r>
      </text>
    </comment>
    <comment ref="CP82" authorId="4">
      <text>
        <r>
          <rPr>
            <b/>
            <sz val="9"/>
            <rFont val="Tahoma"/>
            <family val="0"/>
          </rPr>
          <t>ko có mặt</t>
        </r>
        <r>
          <rPr>
            <sz val="9"/>
            <rFont val="Tahoma"/>
            <family val="0"/>
          </rPr>
          <t xml:space="preserve">
</t>
        </r>
      </text>
    </comment>
    <comment ref="CV82" authorId="2">
      <text>
        <r>
          <rPr>
            <b/>
            <sz val="8"/>
            <rFont val="Tahoma"/>
            <family val="0"/>
          </rPr>
          <t>Không học</t>
        </r>
      </text>
    </comment>
    <comment ref="CX82" authorId="2">
      <text>
        <r>
          <rPr>
            <b/>
            <sz val="8"/>
            <rFont val="Tahoma"/>
            <family val="0"/>
          </rPr>
          <t>bỏ học</t>
        </r>
      </text>
    </comment>
    <comment ref="BU78" authorId="2">
      <text>
        <r>
          <rPr>
            <b/>
            <sz val="8"/>
            <rFont val="Tahoma"/>
            <family val="0"/>
          </rPr>
          <t>chua thi l2</t>
        </r>
        <r>
          <rPr>
            <sz val="8"/>
            <rFont val="Tahoma"/>
            <family val="0"/>
          </rPr>
          <t xml:space="preserve">
</t>
        </r>
      </text>
    </comment>
    <comment ref="CJ42" authorId="2">
      <text>
        <r>
          <rPr>
            <b/>
            <sz val="8"/>
            <rFont val="Tahoma"/>
            <family val="0"/>
          </rPr>
          <t>KH</t>
        </r>
      </text>
    </comment>
    <comment ref="CJ43" authorId="2">
      <text>
        <r>
          <rPr>
            <b/>
            <sz val="8"/>
            <rFont val="Tahoma"/>
            <family val="0"/>
          </rPr>
          <t>JKH</t>
        </r>
      </text>
    </comment>
    <comment ref="CJ44" authorId="2">
      <text>
        <r>
          <rPr>
            <b/>
            <sz val="8"/>
            <rFont val="Tahoma"/>
            <family val="0"/>
          </rPr>
          <t>KH</t>
        </r>
      </text>
    </comment>
    <comment ref="CJ45" authorId="2">
      <text>
        <r>
          <rPr>
            <b/>
            <sz val="8"/>
            <rFont val="Tahoma"/>
            <family val="0"/>
          </rPr>
          <t>KH</t>
        </r>
      </text>
    </comment>
    <comment ref="CJ46" authorId="2">
      <text>
        <r>
          <rPr>
            <b/>
            <sz val="8"/>
            <rFont val="Tahoma"/>
            <family val="0"/>
          </rPr>
          <t>KH</t>
        </r>
      </text>
    </comment>
    <comment ref="CJ47" authorId="2">
      <text>
        <r>
          <rPr>
            <b/>
            <sz val="8"/>
            <rFont val="Tahoma"/>
            <family val="0"/>
          </rPr>
          <t>KH</t>
        </r>
      </text>
    </comment>
    <comment ref="CL42" authorId="2">
      <text>
        <r>
          <rPr>
            <b/>
            <sz val="8"/>
            <rFont val="Tahoma"/>
            <family val="0"/>
          </rPr>
          <t>KH:</t>
        </r>
        <r>
          <rPr>
            <sz val="8"/>
            <rFont val="Tahoma"/>
            <family val="0"/>
          </rPr>
          <t xml:space="preserve">
</t>
        </r>
      </text>
    </comment>
    <comment ref="CL44" authorId="2">
      <text>
        <r>
          <rPr>
            <b/>
            <sz val="8"/>
            <rFont val="Tahoma"/>
            <family val="0"/>
          </rPr>
          <t>KH</t>
        </r>
      </text>
    </comment>
    <comment ref="CL45" authorId="2">
      <text>
        <r>
          <rPr>
            <b/>
            <sz val="8"/>
            <rFont val="Tahoma"/>
            <family val="0"/>
          </rPr>
          <t>kh</t>
        </r>
      </text>
    </comment>
    <comment ref="CL46" authorId="2">
      <text>
        <r>
          <rPr>
            <b/>
            <sz val="8"/>
            <rFont val="Tahoma"/>
            <family val="0"/>
          </rPr>
          <t>kh</t>
        </r>
      </text>
    </comment>
    <comment ref="CL47" authorId="2">
      <text>
        <r>
          <rPr>
            <b/>
            <sz val="8"/>
            <rFont val="Tahoma"/>
            <family val="0"/>
          </rPr>
          <t>kh</t>
        </r>
      </text>
    </comment>
    <comment ref="BP23" authorId="2">
      <text>
        <r>
          <rPr>
            <b/>
            <sz val="8"/>
            <rFont val="Tahoma"/>
            <family val="0"/>
          </rPr>
          <t xml:space="preserve">hl 355
</t>
        </r>
      </text>
    </comment>
    <comment ref="BP37" authorId="2">
      <text>
        <r>
          <rPr>
            <b/>
            <sz val="8"/>
            <rFont val="Tahoma"/>
            <family val="0"/>
          </rPr>
          <t>hl 355</t>
        </r>
      </text>
    </comment>
    <comment ref="BP44" authorId="2">
      <text>
        <r>
          <rPr>
            <b/>
            <sz val="8"/>
            <rFont val="Tahoma"/>
            <family val="0"/>
          </rPr>
          <t>hl 355</t>
        </r>
      </text>
    </comment>
    <comment ref="BP13" authorId="2">
      <text>
        <r>
          <rPr>
            <b/>
            <sz val="8"/>
            <rFont val="Tahoma"/>
            <family val="0"/>
          </rPr>
          <t>hl355</t>
        </r>
      </text>
    </comment>
    <comment ref="BZ13" authorId="2">
      <text>
        <r>
          <rPr>
            <b/>
            <sz val="8"/>
            <rFont val="Tahoma"/>
            <family val="0"/>
          </rPr>
          <t xml:space="preserve">hl355
</t>
        </r>
      </text>
    </comment>
    <comment ref="O42" authorId="2">
      <text>
        <r>
          <rPr>
            <b/>
            <sz val="8"/>
            <rFont val="Tahoma"/>
            <family val="0"/>
          </rPr>
          <t>hl355</t>
        </r>
      </text>
    </comment>
    <comment ref="AW10" authorId="2">
      <text>
        <r>
          <rPr>
            <b/>
            <sz val="8"/>
            <rFont val="Tahoma"/>
            <family val="0"/>
          </rPr>
          <t>hl355</t>
        </r>
      </text>
    </comment>
    <comment ref="AW32" authorId="2">
      <text>
        <r>
          <rPr>
            <b/>
            <sz val="8"/>
            <rFont val="Tahoma"/>
            <family val="0"/>
          </rPr>
          <t>hl355</t>
        </r>
      </text>
    </comment>
    <comment ref="K41" authorId="2">
      <text>
        <r>
          <rPr>
            <b/>
            <sz val="8"/>
            <rFont val="Tahoma"/>
            <family val="0"/>
          </rPr>
          <t>hl355</t>
        </r>
      </text>
    </comment>
    <comment ref="AS7" authorId="2">
      <text>
        <r>
          <rPr>
            <b/>
            <sz val="8"/>
            <rFont val="Tahoma"/>
            <family val="0"/>
          </rPr>
          <t>hl355</t>
        </r>
      </text>
    </comment>
    <comment ref="AS23" authorId="2">
      <text>
        <r>
          <rPr>
            <b/>
            <sz val="8"/>
            <rFont val="Tahoma"/>
            <family val="0"/>
          </rPr>
          <t>hl355</t>
        </r>
      </text>
    </comment>
    <comment ref="AS32" authorId="2">
      <text>
        <r>
          <rPr>
            <b/>
            <sz val="8"/>
            <rFont val="Tahoma"/>
            <family val="0"/>
          </rPr>
          <t>hl355</t>
        </r>
      </text>
    </comment>
    <comment ref="AS40" authorId="2">
      <text>
        <r>
          <rPr>
            <b/>
            <sz val="8"/>
            <rFont val="Tahoma"/>
            <family val="0"/>
          </rPr>
          <t>hl355</t>
        </r>
      </text>
    </comment>
    <comment ref="AS42" authorId="2">
      <text>
        <r>
          <rPr>
            <b/>
            <sz val="8"/>
            <rFont val="Tahoma"/>
            <family val="0"/>
          </rPr>
          <t>hl355</t>
        </r>
      </text>
    </comment>
    <comment ref="AQ10" authorId="2">
      <text>
        <r>
          <rPr>
            <b/>
            <sz val="8"/>
            <rFont val="Tahoma"/>
            <family val="0"/>
          </rPr>
          <t>hl355</t>
        </r>
      </text>
    </comment>
    <comment ref="AQ13" authorId="2">
      <text>
        <r>
          <rPr>
            <b/>
            <sz val="8"/>
            <rFont val="Tahoma"/>
            <family val="0"/>
          </rPr>
          <t>hl355</t>
        </r>
      </text>
    </comment>
    <comment ref="AQ23" authorId="2">
      <text>
        <r>
          <rPr>
            <b/>
            <sz val="8"/>
            <rFont val="Tahoma"/>
            <family val="0"/>
          </rPr>
          <t>hl355</t>
        </r>
      </text>
    </comment>
    <comment ref="AQ24" authorId="2">
      <text>
        <r>
          <rPr>
            <b/>
            <sz val="8"/>
            <rFont val="Tahoma"/>
            <family val="0"/>
          </rPr>
          <t>hl355</t>
        </r>
      </text>
    </comment>
    <comment ref="AQ32" authorId="2">
      <text>
        <r>
          <rPr>
            <b/>
            <sz val="8"/>
            <rFont val="Tahoma"/>
            <family val="0"/>
          </rPr>
          <t>hl355</t>
        </r>
        <r>
          <rPr>
            <sz val="8"/>
            <rFont val="Tahoma"/>
            <family val="0"/>
          </rPr>
          <t xml:space="preserve">
</t>
        </r>
      </text>
    </comment>
    <comment ref="AQ38" authorId="2">
      <text>
        <r>
          <rPr>
            <b/>
            <sz val="8"/>
            <rFont val="Tahoma"/>
            <family val="0"/>
          </rPr>
          <t>hl355</t>
        </r>
      </text>
    </comment>
    <comment ref="AQ40" authorId="2">
      <text>
        <r>
          <rPr>
            <b/>
            <sz val="8"/>
            <rFont val="Tahoma"/>
            <family val="0"/>
          </rPr>
          <t>hl355</t>
        </r>
      </text>
    </comment>
    <comment ref="AQ42" authorId="2">
      <text>
        <r>
          <rPr>
            <b/>
            <sz val="8"/>
            <rFont val="Tahoma"/>
            <family val="0"/>
          </rPr>
          <t>hl355</t>
        </r>
      </text>
    </comment>
    <comment ref="AA42" authorId="2">
      <text>
        <r>
          <rPr>
            <b/>
            <sz val="8"/>
            <rFont val="Tahoma"/>
            <family val="0"/>
          </rPr>
          <t>HL QĐ 355</t>
        </r>
      </text>
    </comment>
    <comment ref="AC23" authorId="2">
      <text>
        <r>
          <rPr>
            <b/>
            <sz val="8"/>
            <rFont val="Tahoma"/>
            <family val="0"/>
          </rPr>
          <t>HL 355</t>
        </r>
      </text>
    </comment>
    <comment ref="AC10" authorId="2">
      <text>
        <r>
          <rPr>
            <b/>
            <sz val="8"/>
            <rFont val="Tahoma"/>
            <family val="0"/>
          </rPr>
          <t>HL 355</t>
        </r>
      </text>
    </comment>
    <comment ref="M19" authorId="2">
      <text>
        <r>
          <rPr>
            <b/>
            <sz val="8"/>
            <rFont val="Tahoma"/>
            <family val="0"/>
          </rPr>
          <t>HL355</t>
        </r>
      </text>
    </comment>
    <comment ref="M32" authorId="2">
      <text>
        <r>
          <rPr>
            <b/>
            <sz val="8"/>
            <rFont val="Tahoma"/>
            <family val="0"/>
          </rPr>
          <t>hl 355</t>
        </r>
      </text>
    </comment>
    <comment ref="BC37" authorId="2">
      <text>
        <r>
          <rPr>
            <b/>
            <sz val="8"/>
            <rFont val="Tahoma"/>
            <family val="0"/>
          </rPr>
          <t xml:space="preserve">học lại
</t>
        </r>
      </text>
    </comment>
    <comment ref="BC42" authorId="2">
      <text>
        <r>
          <rPr>
            <b/>
            <sz val="8"/>
            <rFont val="Tahoma"/>
            <family val="0"/>
          </rPr>
          <t>học lại</t>
        </r>
      </text>
    </comment>
    <comment ref="BC44" authorId="2">
      <text>
        <r>
          <rPr>
            <b/>
            <sz val="8"/>
            <rFont val="Tahoma"/>
            <family val="0"/>
          </rPr>
          <t>học lại</t>
        </r>
      </text>
    </comment>
    <comment ref="BC47" authorId="2">
      <text>
        <r>
          <rPr>
            <b/>
            <sz val="8"/>
            <rFont val="Tahoma"/>
            <family val="0"/>
          </rPr>
          <t>h lại</t>
        </r>
      </text>
    </comment>
    <comment ref="BC14" authorId="2">
      <text>
        <r>
          <rPr>
            <b/>
            <sz val="8"/>
            <rFont val="Tahoma"/>
            <family val="0"/>
          </rPr>
          <t>học lại</t>
        </r>
      </text>
    </comment>
    <comment ref="BC10" authorId="2">
      <text>
        <r>
          <rPr>
            <b/>
            <sz val="8"/>
            <rFont val="Tahoma"/>
            <family val="0"/>
          </rPr>
          <t>học lại</t>
        </r>
      </text>
    </comment>
    <comment ref="AG28" authorId="2">
      <text>
        <r>
          <rPr>
            <b/>
            <sz val="8"/>
            <rFont val="Tahoma"/>
            <family val="0"/>
          </rPr>
          <t xml:space="preserve">học lại </t>
        </r>
      </text>
    </comment>
    <comment ref="CP45" authorId="2">
      <text>
        <r>
          <rPr>
            <b/>
            <sz val="8"/>
            <rFont val="Tahoma"/>
            <family val="0"/>
          </rPr>
          <t>kh</t>
        </r>
      </text>
    </comment>
    <comment ref="CP46" authorId="2">
      <text>
        <r>
          <rPr>
            <b/>
            <sz val="8"/>
            <rFont val="Tahoma"/>
            <family val="0"/>
          </rPr>
          <t>kh</t>
        </r>
      </text>
    </comment>
    <comment ref="CR42" authorId="2">
      <text>
        <r>
          <rPr>
            <b/>
            <sz val="8"/>
            <rFont val="Tahoma"/>
            <family val="0"/>
          </rPr>
          <t>QST</t>
        </r>
      </text>
    </comment>
    <comment ref="CR45" authorId="2">
      <text>
        <r>
          <rPr>
            <b/>
            <sz val="8"/>
            <rFont val="Tahoma"/>
            <family val="0"/>
          </rPr>
          <t>ko học</t>
        </r>
      </text>
    </comment>
    <comment ref="CR46" authorId="2">
      <text>
        <r>
          <rPr>
            <b/>
            <sz val="8"/>
            <rFont val="Tahoma"/>
            <family val="0"/>
          </rPr>
          <t xml:space="preserve">ko học
</t>
        </r>
      </text>
    </comment>
    <comment ref="AE28" authorId="2">
      <text>
        <r>
          <rPr>
            <b/>
            <sz val="8"/>
            <rFont val="Tahoma"/>
            <family val="0"/>
          </rPr>
          <t>hl qđ 355</t>
        </r>
      </text>
    </comment>
    <comment ref="BG6" authorId="2">
      <text>
        <r>
          <rPr>
            <b/>
            <sz val="8"/>
            <rFont val="Tahoma"/>
            <family val="0"/>
          </rPr>
          <t>hl 355</t>
        </r>
      </text>
    </comment>
    <comment ref="BG23" authorId="2">
      <text>
        <r>
          <rPr>
            <b/>
            <sz val="8"/>
            <rFont val="Tahoma"/>
            <family val="0"/>
          </rPr>
          <t>hl 355</t>
        </r>
      </text>
    </comment>
    <comment ref="BG30" authorId="2">
      <text>
        <r>
          <rPr>
            <b/>
            <sz val="8"/>
            <rFont val="Tahoma"/>
            <family val="0"/>
          </rPr>
          <t>hl 355</t>
        </r>
      </text>
    </comment>
    <comment ref="BG10" authorId="2">
      <text>
        <r>
          <rPr>
            <b/>
            <sz val="8"/>
            <rFont val="Tahoma"/>
            <family val="0"/>
          </rPr>
          <t>hl 355</t>
        </r>
      </text>
    </comment>
    <comment ref="BG24" authorId="2">
      <text>
        <r>
          <rPr>
            <b/>
            <sz val="8"/>
            <rFont val="Tahoma"/>
            <family val="0"/>
          </rPr>
          <t>hl 355</t>
        </r>
      </text>
    </comment>
    <comment ref="BG38" authorId="2">
      <text>
        <r>
          <rPr>
            <b/>
            <sz val="8"/>
            <rFont val="Tahoma"/>
            <family val="0"/>
          </rPr>
          <t>hl 355</t>
        </r>
      </text>
    </comment>
    <comment ref="BG28" authorId="2">
      <text>
        <r>
          <rPr>
            <b/>
            <sz val="8"/>
            <rFont val="Tahoma"/>
            <family val="0"/>
          </rPr>
          <t>hl355</t>
        </r>
      </text>
    </comment>
    <comment ref="BG26" authorId="2">
      <text>
        <r>
          <rPr>
            <b/>
            <sz val="8"/>
            <rFont val="Tahoma"/>
            <family val="0"/>
          </rPr>
          <t>không học</t>
        </r>
      </text>
    </comment>
    <comment ref="BG32" authorId="2">
      <text>
        <r>
          <rPr>
            <b/>
            <sz val="8"/>
            <rFont val="Tahoma"/>
            <family val="0"/>
          </rPr>
          <t>hl 355</t>
        </r>
      </text>
    </comment>
  </commentList>
</comments>
</file>

<file path=xl/comments2.xml><?xml version="1.0" encoding="utf-8"?>
<comments xmlns="http://schemas.openxmlformats.org/spreadsheetml/2006/main">
  <authors>
    <author>Lê Hiếu</author>
    <author>Tel: 3719.282 - 0906.151.386</author>
    <author>NewWind</author>
    <author>User</author>
    <author>Windows User</author>
  </authors>
  <commentList>
    <comment ref="S37" authorId="0">
      <text>
        <r>
          <rPr>
            <b/>
            <sz val="8"/>
            <rFont val="Tahoma"/>
            <family val="0"/>
          </rPr>
          <t>xem lai</t>
        </r>
        <r>
          <rPr>
            <sz val="8"/>
            <rFont val="Tahoma"/>
            <family val="0"/>
          </rPr>
          <t xml:space="preserve">
</t>
        </r>
      </text>
    </comment>
    <comment ref="S11" authorId="0">
      <text>
        <r>
          <rPr>
            <b/>
            <sz val="8"/>
            <rFont val="Tahoma"/>
            <family val="0"/>
          </rPr>
          <t>Bỏ</t>
        </r>
        <r>
          <rPr>
            <sz val="8"/>
            <rFont val="Tahoma"/>
            <family val="0"/>
          </rPr>
          <t xml:space="preserve">
</t>
        </r>
      </text>
    </comment>
    <comment ref="S6" authorId="0">
      <text>
        <r>
          <rPr>
            <b/>
            <sz val="8"/>
            <rFont val="Tahoma"/>
            <family val="0"/>
          </rPr>
          <t>Bỏ</t>
        </r>
        <r>
          <rPr>
            <sz val="8"/>
            <rFont val="Tahoma"/>
            <family val="0"/>
          </rPr>
          <t xml:space="preserve">
</t>
        </r>
      </text>
    </comment>
    <comment ref="C63" authorId="1">
      <text>
        <r>
          <rPr>
            <b/>
            <sz val="8"/>
            <rFont val="Tahoma"/>
            <family val="0"/>
          </rPr>
          <t>Xin về 6/12/10</t>
        </r>
        <r>
          <rPr>
            <sz val="8"/>
            <rFont val="Tahoma"/>
            <family val="0"/>
          </rPr>
          <t xml:space="preserve">
</t>
        </r>
      </text>
    </comment>
    <comment ref="C64" authorId="1">
      <text>
        <r>
          <rPr>
            <b/>
            <sz val="8"/>
            <rFont val="Tahoma"/>
            <family val="0"/>
          </rPr>
          <t>Sanh Ktoán 20F 4/3</t>
        </r>
        <r>
          <rPr>
            <sz val="8"/>
            <rFont val="Tahoma"/>
            <family val="0"/>
          </rPr>
          <t xml:space="preserve">
</t>
        </r>
      </text>
    </comment>
    <comment ref="C65" authorId="1">
      <text>
        <r>
          <rPr>
            <b/>
            <sz val="8"/>
            <rFont val="Tahoma"/>
            <family val="0"/>
          </rPr>
          <t>KT20f</t>
        </r>
      </text>
    </comment>
    <comment ref="C42" authorId="1">
      <text>
        <r>
          <rPr>
            <b/>
            <sz val="8"/>
            <rFont val="Tahoma"/>
            <family val="0"/>
          </rPr>
          <t>CĐM20A vào 4/3/11</t>
        </r>
      </text>
    </comment>
    <comment ref="C43" authorId="1">
      <text>
        <r>
          <rPr>
            <b/>
            <sz val="8"/>
            <rFont val="Tahoma"/>
            <family val="0"/>
          </rPr>
          <t>Ktoán 20B vào 4/3/11</t>
        </r>
      </text>
    </comment>
    <comment ref="I16" authorId="1">
      <text>
        <r>
          <rPr>
            <b/>
            <sz val="8"/>
            <rFont val="Tahoma"/>
            <family val="0"/>
          </rPr>
          <t>KĐĐK</t>
        </r>
        <r>
          <rPr>
            <sz val="8"/>
            <rFont val="Tahoma"/>
            <family val="0"/>
          </rPr>
          <t xml:space="preserve">
</t>
        </r>
      </text>
    </comment>
    <comment ref="I58" authorId="1">
      <text>
        <r>
          <rPr>
            <b/>
            <sz val="8"/>
            <rFont val="Tahoma"/>
            <family val="0"/>
          </rPr>
          <t>Bỏ thi</t>
        </r>
      </text>
    </comment>
    <comment ref="I59" authorId="1">
      <text>
        <r>
          <rPr>
            <b/>
            <sz val="8"/>
            <rFont val="Tahoma"/>
            <family val="0"/>
          </rPr>
          <t>Bỏ thi</t>
        </r>
      </text>
    </comment>
    <comment ref="Y59" authorId="2">
      <text>
        <r>
          <rPr>
            <b/>
            <sz val="8"/>
            <rFont val="Tahoma"/>
            <family val="0"/>
          </rPr>
          <t>ko học</t>
        </r>
        <r>
          <rPr>
            <sz val="8"/>
            <rFont val="Tahoma"/>
            <family val="0"/>
          </rPr>
          <t xml:space="preserve">
</t>
        </r>
      </text>
    </comment>
    <comment ref="Y58" authorId="2">
      <text>
        <r>
          <rPr>
            <b/>
            <sz val="8"/>
            <rFont val="Tahoma"/>
            <family val="0"/>
          </rPr>
          <t>ko học</t>
        </r>
        <r>
          <rPr>
            <sz val="8"/>
            <rFont val="Tahoma"/>
            <family val="0"/>
          </rPr>
          <t xml:space="preserve">
</t>
        </r>
      </text>
    </comment>
    <comment ref="Y17" authorId="2">
      <text>
        <r>
          <rPr>
            <b/>
            <sz val="8"/>
            <rFont val="Tahoma"/>
            <family val="0"/>
          </rPr>
          <t>ko hoc</t>
        </r>
        <r>
          <rPr>
            <sz val="8"/>
            <rFont val="Tahoma"/>
            <family val="0"/>
          </rPr>
          <t xml:space="preserve">
</t>
        </r>
      </text>
    </comment>
    <comment ref="Y60" authorId="2">
      <text>
        <r>
          <rPr>
            <b/>
            <sz val="8"/>
            <rFont val="Tahoma"/>
            <family val="0"/>
          </rPr>
          <t>ko học</t>
        </r>
      </text>
    </comment>
    <comment ref="Y61" authorId="2">
      <text>
        <r>
          <rPr>
            <b/>
            <sz val="8"/>
            <rFont val="Tahoma"/>
            <family val="0"/>
          </rPr>
          <t>ko học</t>
        </r>
      </text>
    </comment>
    <comment ref="AE59" authorId="2">
      <text>
        <r>
          <rPr>
            <b/>
            <sz val="8"/>
            <rFont val="Tahoma"/>
            <family val="0"/>
          </rPr>
          <t>ko học</t>
        </r>
        <r>
          <rPr>
            <sz val="8"/>
            <rFont val="Tahoma"/>
            <family val="0"/>
          </rPr>
          <t xml:space="preserve">
</t>
        </r>
      </text>
    </comment>
    <comment ref="AE58" authorId="2">
      <text>
        <r>
          <rPr>
            <b/>
            <sz val="8"/>
            <rFont val="Tahoma"/>
            <family val="0"/>
          </rPr>
          <t>ko học</t>
        </r>
      </text>
    </comment>
    <comment ref="AE60" authorId="2">
      <text>
        <r>
          <rPr>
            <b/>
            <sz val="8"/>
            <rFont val="Tahoma"/>
            <family val="0"/>
          </rPr>
          <t>20/45</t>
        </r>
        <r>
          <rPr>
            <sz val="8"/>
            <rFont val="Tahoma"/>
            <family val="0"/>
          </rPr>
          <t xml:space="preserve">
</t>
        </r>
      </text>
    </comment>
    <comment ref="AE61" authorId="2">
      <text>
        <r>
          <rPr>
            <b/>
            <sz val="8"/>
            <rFont val="Tahoma"/>
            <family val="0"/>
          </rPr>
          <t>ko học</t>
        </r>
        <r>
          <rPr>
            <sz val="8"/>
            <rFont val="Tahoma"/>
            <family val="0"/>
          </rPr>
          <t xml:space="preserve">
</t>
        </r>
      </text>
    </comment>
    <comment ref="AI59" authorId="3">
      <text>
        <r>
          <rPr>
            <b/>
            <sz val="9"/>
            <rFont val="Tahoma"/>
            <family val="0"/>
          </rPr>
          <t>ko hoc</t>
        </r>
        <r>
          <rPr>
            <sz val="9"/>
            <rFont val="Tahoma"/>
            <family val="0"/>
          </rPr>
          <t xml:space="preserve">
</t>
        </r>
      </text>
    </comment>
    <comment ref="AI58" authorId="3">
      <text>
        <r>
          <rPr>
            <b/>
            <sz val="9"/>
            <rFont val="Tahoma"/>
            <family val="0"/>
          </rPr>
          <t>bo hoc</t>
        </r>
        <r>
          <rPr>
            <sz val="9"/>
            <rFont val="Tahoma"/>
            <family val="0"/>
          </rPr>
          <t xml:space="preserve">
</t>
        </r>
      </text>
    </comment>
    <comment ref="AI60" authorId="3">
      <text>
        <r>
          <rPr>
            <b/>
            <sz val="9"/>
            <rFont val="Tahoma"/>
            <family val="0"/>
          </rPr>
          <t>bo hoc</t>
        </r>
      </text>
    </comment>
    <comment ref="AI61" authorId="3">
      <text>
        <r>
          <rPr>
            <b/>
            <sz val="9"/>
            <rFont val="Tahoma"/>
            <family val="0"/>
          </rPr>
          <t>bo hoc</t>
        </r>
      </text>
    </comment>
    <comment ref="C59" authorId="3">
      <text>
        <r>
          <rPr>
            <b/>
            <sz val="9"/>
            <rFont val="Tahoma"/>
            <family val="0"/>
          </rPr>
          <t>XT</t>
        </r>
        <r>
          <rPr>
            <sz val="9"/>
            <rFont val="Tahoma"/>
            <family val="0"/>
          </rPr>
          <t xml:space="preserve">
</t>
        </r>
      </text>
    </comment>
    <comment ref="C58" authorId="3">
      <text>
        <r>
          <rPr>
            <b/>
            <sz val="9"/>
            <rFont val="Tahoma"/>
            <family val="0"/>
          </rPr>
          <t>BLuu</t>
        </r>
        <r>
          <rPr>
            <sz val="9"/>
            <rFont val="Tahoma"/>
            <family val="0"/>
          </rPr>
          <t xml:space="preserve">
</t>
        </r>
      </text>
    </comment>
    <comment ref="C60" authorId="3">
      <text>
        <r>
          <rPr>
            <b/>
            <sz val="9"/>
            <rFont val="Tahoma"/>
            <family val="0"/>
          </rPr>
          <t>XT</t>
        </r>
      </text>
    </comment>
    <comment ref="C61" authorId="3">
      <text>
        <r>
          <rPr>
            <b/>
            <sz val="9"/>
            <rFont val="Tahoma"/>
            <family val="0"/>
          </rPr>
          <t>XT</t>
        </r>
        <r>
          <rPr>
            <sz val="9"/>
            <rFont val="Tahoma"/>
            <family val="0"/>
          </rPr>
          <t xml:space="preserve">
</t>
        </r>
      </text>
    </comment>
    <comment ref="C44" authorId="1">
      <text>
        <r>
          <rPr>
            <b/>
            <sz val="8"/>
            <rFont val="Tahoma"/>
            <family val="0"/>
          </rPr>
          <t>CĐ20B</t>
        </r>
      </text>
    </comment>
    <comment ref="M5" authorId="1">
      <text>
        <r>
          <rPr>
            <b/>
            <sz val="8"/>
            <rFont val="Tahoma"/>
            <family val="0"/>
          </rPr>
          <t>ko học</t>
        </r>
      </text>
    </comment>
    <comment ref="N44" authorId="1">
      <text>
        <r>
          <rPr>
            <b/>
            <sz val="8"/>
            <rFont val="Tahoma"/>
            <family val="0"/>
          </rPr>
          <t>QĐ344</t>
        </r>
        <r>
          <rPr>
            <sz val="8"/>
            <rFont val="Tahoma"/>
            <family val="0"/>
          </rPr>
          <t xml:space="preserve">
</t>
        </r>
      </text>
    </comment>
    <comment ref="N43" authorId="1">
      <text>
        <r>
          <rPr>
            <b/>
            <sz val="8"/>
            <rFont val="Tahoma"/>
            <family val="0"/>
          </rPr>
          <t>344</t>
        </r>
      </text>
    </comment>
    <comment ref="N36" authorId="1">
      <text>
        <r>
          <rPr>
            <b/>
            <sz val="8"/>
            <rFont val="Tahoma"/>
            <family val="0"/>
          </rPr>
          <t>qđ344</t>
        </r>
      </text>
    </comment>
    <comment ref="M25" authorId="1">
      <text>
        <r>
          <rPr>
            <b/>
            <sz val="8"/>
            <rFont val="Tahoma"/>
            <family val="0"/>
          </rPr>
          <t xml:space="preserve">qđ344 không học
</t>
        </r>
      </text>
    </comment>
    <comment ref="N15" authorId="1">
      <text>
        <r>
          <rPr>
            <b/>
            <sz val="8"/>
            <rFont val="Tahoma"/>
            <family val="0"/>
          </rPr>
          <t xml:space="preserve">qđ344 </t>
        </r>
      </text>
    </comment>
    <comment ref="N53" authorId="1">
      <text>
        <r>
          <rPr>
            <b/>
            <sz val="8"/>
            <rFont val="Tahoma"/>
            <family val="0"/>
          </rPr>
          <t>qđ344:</t>
        </r>
        <r>
          <rPr>
            <sz val="8"/>
            <rFont val="Tahoma"/>
            <family val="0"/>
          </rPr>
          <t xml:space="preserve">
</t>
        </r>
      </text>
    </comment>
    <comment ref="N38" authorId="1">
      <text>
        <r>
          <rPr>
            <b/>
            <sz val="8"/>
            <rFont val="Tahoma"/>
            <family val="0"/>
          </rPr>
          <t>Dqd344</t>
        </r>
      </text>
    </comment>
    <comment ref="N7" authorId="1">
      <text>
        <r>
          <rPr>
            <b/>
            <sz val="8"/>
            <rFont val="Tahoma"/>
            <family val="0"/>
          </rPr>
          <t>QĐ344</t>
        </r>
      </text>
    </comment>
    <comment ref="J42" authorId="1">
      <text>
        <r>
          <rPr>
            <b/>
            <sz val="8"/>
            <rFont val="Tahoma"/>
            <family val="0"/>
          </rPr>
          <t>học ghép kt 20D</t>
        </r>
      </text>
    </comment>
    <comment ref="J36" authorId="1">
      <text>
        <r>
          <rPr>
            <b/>
            <sz val="8"/>
            <rFont val="Tahoma"/>
            <family val="0"/>
          </rPr>
          <t>QĐ344</t>
        </r>
        <r>
          <rPr>
            <sz val="8"/>
            <rFont val="Tahoma"/>
            <family val="0"/>
          </rPr>
          <t xml:space="preserve">
</t>
        </r>
      </text>
    </comment>
    <comment ref="Y15" authorId="3">
      <text>
        <r>
          <rPr>
            <b/>
            <sz val="9"/>
            <rFont val="Tahoma"/>
            <family val="0"/>
          </rPr>
          <t>QĐ 344- Cô Vân</t>
        </r>
        <r>
          <rPr>
            <sz val="9"/>
            <rFont val="Tahoma"/>
            <family val="0"/>
          </rPr>
          <t xml:space="preserve">
</t>
        </r>
      </text>
    </comment>
    <comment ref="Y44" authorId="3">
      <text>
        <r>
          <rPr>
            <b/>
            <sz val="9"/>
            <rFont val="Tahoma"/>
            <family val="0"/>
          </rPr>
          <t>QĐ 344-cô vân</t>
        </r>
        <r>
          <rPr>
            <sz val="9"/>
            <rFont val="Tahoma"/>
            <family val="0"/>
          </rPr>
          <t xml:space="preserve">
</t>
        </r>
      </text>
    </comment>
    <comment ref="BC57" authorId="3">
      <text>
        <r>
          <rPr>
            <b/>
            <sz val="9"/>
            <rFont val="Tahoma"/>
            <family val="0"/>
          </rPr>
          <t>ko học</t>
        </r>
        <r>
          <rPr>
            <sz val="9"/>
            <rFont val="Tahoma"/>
            <family val="0"/>
          </rPr>
          <t xml:space="preserve">
</t>
        </r>
      </text>
    </comment>
    <comment ref="BC56" authorId="3">
      <text>
        <r>
          <rPr>
            <b/>
            <sz val="9"/>
            <rFont val="Tahoma"/>
            <family val="0"/>
          </rPr>
          <t>ko học</t>
        </r>
        <r>
          <rPr>
            <sz val="9"/>
            <rFont val="Tahoma"/>
            <family val="0"/>
          </rPr>
          <t xml:space="preserve">
</t>
        </r>
      </text>
    </comment>
    <comment ref="BC55" authorId="3">
      <text>
        <r>
          <rPr>
            <b/>
            <sz val="9"/>
            <rFont val="Tahoma"/>
            <family val="0"/>
          </rPr>
          <t>ko học</t>
        </r>
        <r>
          <rPr>
            <sz val="9"/>
            <rFont val="Tahoma"/>
            <family val="0"/>
          </rPr>
          <t xml:space="preserve">
</t>
        </r>
      </text>
    </comment>
    <comment ref="BA5" authorId="3">
      <text>
        <r>
          <rPr>
            <b/>
            <sz val="9"/>
            <rFont val="Tahoma"/>
            <family val="0"/>
          </rPr>
          <t>Ko đủ đk</t>
        </r>
      </text>
    </comment>
    <comment ref="BA53" authorId="3">
      <text>
        <r>
          <rPr>
            <b/>
            <sz val="9"/>
            <rFont val="Tahoma"/>
            <family val="0"/>
          </rPr>
          <t>ko đủ đk</t>
        </r>
        <r>
          <rPr>
            <sz val="9"/>
            <rFont val="Tahoma"/>
            <family val="0"/>
          </rPr>
          <t xml:space="preserve">
</t>
        </r>
      </text>
    </comment>
    <comment ref="BA57" authorId="3">
      <text>
        <r>
          <rPr>
            <b/>
            <sz val="9"/>
            <rFont val="Tahoma"/>
            <family val="0"/>
          </rPr>
          <t>Chuyển</t>
        </r>
        <r>
          <rPr>
            <sz val="9"/>
            <rFont val="Tahoma"/>
            <family val="0"/>
          </rPr>
          <t xml:space="preserve">
</t>
        </r>
      </text>
    </comment>
    <comment ref="BA17" authorId="3">
      <text>
        <r>
          <rPr>
            <b/>
            <sz val="9"/>
            <rFont val="Tahoma"/>
            <family val="0"/>
          </rPr>
          <t>QST</t>
        </r>
        <r>
          <rPr>
            <sz val="9"/>
            <rFont val="Tahoma"/>
            <family val="0"/>
          </rPr>
          <t xml:space="preserve">
</t>
        </r>
      </text>
    </comment>
    <comment ref="BA56" authorId="3">
      <text>
        <r>
          <rPr>
            <b/>
            <sz val="9"/>
            <rFont val="Tahoma"/>
            <family val="0"/>
          </rPr>
          <t>Đã chuyển</t>
        </r>
      </text>
    </comment>
    <comment ref="BA55" authorId="3">
      <text>
        <r>
          <rPr>
            <sz val="9"/>
            <rFont val="Tahoma"/>
            <family val="0"/>
          </rPr>
          <t xml:space="preserve">Đã chuyển
</t>
        </r>
      </text>
    </comment>
    <comment ref="AQ57" authorId="1">
      <text>
        <r>
          <rPr>
            <b/>
            <sz val="8"/>
            <rFont val="Tahoma"/>
            <family val="0"/>
          </rPr>
          <t>ko học</t>
        </r>
      </text>
    </comment>
    <comment ref="AQ56" authorId="1">
      <text>
        <r>
          <rPr>
            <b/>
            <sz val="8"/>
            <rFont val="Tahoma"/>
            <family val="0"/>
          </rPr>
          <t>ko học</t>
        </r>
        <r>
          <rPr>
            <sz val="8"/>
            <rFont val="Tahoma"/>
            <family val="0"/>
          </rPr>
          <t xml:space="preserve">
</t>
        </r>
      </text>
    </comment>
    <comment ref="AQ55" authorId="1">
      <text>
        <r>
          <rPr>
            <b/>
            <sz val="8"/>
            <rFont val="Tahoma"/>
            <family val="0"/>
          </rPr>
          <t>ko học</t>
        </r>
      </text>
    </comment>
    <comment ref="BG36" authorId="1">
      <text>
        <r>
          <rPr>
            <b/>
            <sz val="8"/>
            <rFont val="Tahoma"/>
            <family val="0"/>
          </rPr>
          <t>chua thi</t>
        </r>
      </text>
    </comment>
    <comment ref="BG37" authorId="1">
      <text>
        <r>
          <rPr>
            <b/>
            <sz val="8"/>
            <rFont val="Tahoma"/>
            <family val="0"/>
          </rPr>
          <t>Chua thi</t>
        </r>
      </text>
    </comment>
    <comment ref="BG55" authorId="1">
      <text>
        <r>
          <rPr>
            <b/>
            <sz val="8"/>
            <rFont val="Tahoma"/>
            <family val="0"/>
          </rPr>
          <t>ko hoc</t>
        </r>
      </text>
    </comment>
    <comment ref="BG56" authorId="1">
      <text>
        <r>
          <rPr>
            <b/>
            <sz val="8"/>
            <rFont val="Tahoma"/>
            <family val="0"/>
          </rPr>
          <t>ko hocj</t>
        </r>
      </text>
    </comment>
    <comment ref="BG57" authorId="1">
      <text>
        <r>
          <rPr>
            <b/>
            <sz val="8"/>
            <rFont val="Tahoma"/>
            <family val="0"/>
          </rPr>
          <t>ko hocj</t>
        </r>
      </text>
    </comment>
    <comment ref="BG53" authorId="1">
      <text>
        <r>
          <rPr>
            <b/>
            <sz val="8"/>
            <rFont val="Tahoma"/>
            <family val="0"/>
          </rPr>
          <t>chuwa thi</t>
        </r>
      </text>
    </comment>
    <comment ref="C57" authorId="1">
      <text>
        <r>
          <rPr>
            <b/>
            <sz val="8"/>
            <rFont val="Tahoma"/>
            <family val="0"/>
          </rPr>
          <t>lên ĐH K4 từ 5/9/11</t>
        </r>
      </text>
    </comment>
    <comment ref="C56" authorId="1">
      <text>
        <r>
          <rPr>
            <b/>
            <sz val="8"/>
            <rFont val="Tahoma"/>
            <family val="0"/>
          </rPr>
          <t>KTM20B</t>
        </r>
        <r>
          <rPr>
            <sz val="8"/>
            <rFont val="Tahoma"/>
            <family val="0"/>
          </rPr>
          <t xml:space="preserve">
</t>
        </r>
      </text>
    </comment>
    <comment ref="C55" authorId="1">
      <text>
        <r>
          <rPr>
            <b/>
            <sz val="8"/>
            <rFont val="Tahoma"/>
            <family val="0"/>
          </rPr>
          <t>ĐKH20B</t>
        </r>
      </text>
    </comment>
    <comment ref="AE44" authorId="4">
      <text>
        <r>
          <rPr>
            <b/>
            <sz val="9"/>
            <rFont val="Tahoma"/>
            <family val="0"/>
          </rPr>
          <t>ghep tđh20</t>
        </r>
      </text>
    </comment>
    <comment ref="K6" authorId="1">
      <text>
        <r>
          <rPr>
            <b/>
            <sz val="8"/>
            <rFont val="Tahoma"/>
            <family val="0"/>
          </rPr>
          <t>HL</t>
        </r>
      </text>
    </comment>
    <comment ref="K27" authorId="1">
      <text>
        <r>
          <rPr>
            <b/>
            <sz val="8"/>
            <rFont val="Tahoma"/>
            <family val="0"/>
          </rPr>
          <t>HL</t>
        </r>
      </text>
    </comment>
    <comment ref="K44" authorId="1">
      <text>
        <r>
          <rPr>
            <b/>
            <sz val="8"/>
            <rFont val="Tahoma"/>
            <family val="0"/>
          </rPr>
          <t>HL</t>
        </r>
      </text>
    </comment>
    <comment ref="AS44" authorId="1">
      <text>
        <r>
          <rPr>
            <b/>
            <sz val="8"/>
            <rFont val="Tahoma"/>
            <family val="0"/>
          </rPr>
          <t>HL</t>
        </r>
        <r>
          <rPr>
            <sz val="8"/>
            <rFont val="Tahoma"/>
            <family val="0"/>
          </rPr>
          <t xml:space="preserve">
</t>
        </r>
      </text>
    </comment>
    <comment ref="O42" authorId="1">
      <text>
        <r>
          <rPr>
            <b/>
            <sz val="8"/>
            <rFont val="Tahoma"/>
            <family val="0"/>
          </rPr>
          <t>KL</t>
        </r>
      </text>
    </comment>
    <comment ref="AU44" authorId="1">
      <text>
        <r>
          <rPr>
            <b/>
            <sz val="8"/>
            <rFont val="Tahoma"/>
            <family val="0"/>
          </rPr>
          <t>hl</t>
        </r>
      </text>
    </comment>
    <comment ref="Y35" authorId="1">
      <text>
        <r>
          <rPr>
            <b/>
            <sz val="8"/>
            <rFont val="Tahoma"/>
            <family val="0"/>
          </rPr>
          <t>HL</t>
        </r>
      </text>
    </comment>
    <comment ref="BR54" authorId="1">
      <text>
        <r>
          <rPr>
            <b/>
            <sz val="8"/>
            <rFont val="Tahoma"/>
            <family val="0"/>
          </rPr>
          <t>xten</t>
        </r>
      </text>
    </comment>
    <comment ref="BR53" authorId="1">
      <text>
        <r>
          <rPr>
            <b/>
            <sz val="8"/>
            <rFont val="Tahoma"/>
            <family val="0"/>
          </rPr>
          <t>XT</t>
        </r>
      </text>
    </comment>
    <comment ref="CP5" authorId="3">
      <text>
        <r>
          <rPr>
            <b/>
            <sz val="9"/>
            <rFont val="Tahoma"/>
            <family val="0"/>
          </rPr>
          <t>Ko đủ đk</t>
        </r>
      </text>
    </comment>
    <comment ref="CP17" authorId="3">
      <text>
        <r>
          <rPr>
            <b/>
            <sz val="9"/>
            <rFont val="Tahoma"/>
            <family val="0"/>
          </rPr>
          <t>QST</t>
        </r>
        <r>
          <rPr>
            <sz val="9"/>
            <rFont val="Tahoma"/>
            <family val="0"/>
          </rPr>
          <t xml:space="preserve">
</t>
        </r>
      </text>
    </comment>
    <comment ref="CR19" authorId="3">
      <text>
        <r>
          <rPr>
            <b/>
            <sz val="9"/>
            <rFont val="Tahoma"/>
            <family val="0"/>
          </rPr>
          <t>qst</t>
        </r>
      </text>
    </comment>
    <comment ref="CH30" authorId="3">
      <text>
        <r>
          <rPr>
            <b/>
            <sz val="9"/>
            <rFont val="Tahoma"/>
            <family val="0"/>
          </rPr>
          <t>16/45 tiết</t>
        </r>
        <r>
          <rPr>
            <sz val="9"/>
            <rFont val="Tahoma"/>
            <family val="0"/>
          </rPr>
          <t xml:space="preserve">
</t>
        </r>
      </text>
    </comment>
    <comment ref="CP30" authorId="3">
      <text>
        <r>
          <rPr>
            <b/>
            <sz val="9"/>
            <rFont val="Tahoma"/>
            <family val="0"/>
          </rPr>
          <t>Ko đủ đk</t>
        </r>
        <r>
          <rPr>
            <sz val="9"/>
            <rFont val="Tahoma"/>
            <family val="0"/>
          </rPr>
          <t xml:space="preserve">
</t>
        </r>
      </text>
    </comment>
    <comment ref="CF44" authorId="1">
      <text>
        <r>
          <rPr>
            <b/>
            <sz val="8"/>
            <rFont val="Tahoma"/>
            <family val="0"/>
          </rPr>
          <t>ko học</t>
        </r>
      </text>
    </comment>
    <comment ref="CH44" authorId="1">
      <text>
        <r>
          <rPr>
            <b/>
            <sz val="8"/>
            <rFont val="Tahoma"/>
            <family val="0"/>
          </rPr>
          <t>HL</t>
        </r>
        <r>
          <rPr>
            <sz val="8"/>
            <rFont val="Tahoma"/>
            <family val="0"/>
          </rPr>
          <t xml:space="preserve">
</t>
        </r>
      </text>
    </comment>
    <comment ref="CJ44" authorId="1">
      <text>
        <r>
          <rPr>
            <b/>
            <sz val="8"/>
            <rFont val="Tahoma"/>
            <family val="0"/>
          </rPr>
          <t>hl</t>
        </r>
      </text>
    </comment>
    <comment ref="CP53" authorId="3">
      <text>
        <r>
          <rPr>
            <b/>
            <sz val="9"/>
            <rFont val="Tahoma"/>
            <family val="0"/>
          </rPr>
          <t>ko đủ đk</t>
        </r>
        <r>
          <rPr>
            <sz val="9"/>
            <rFont val="Tahoma"/>
            <family val="0"/>
          </rPr>
          <t xml:space="preserve">
</t>
        </r>
      </text>
    </comment>
    <comment ref="DE53" authorId="1">
      <text>
        <r>
          <rPr>
            <b/>
            <sz val="8"/>
            <rFont val="Tahoma"/>
            <family val="0"/>
          </rPr>
          <t>XT</t>
        </r>
      </text>
    </comment>
    <comment ref="DE54" authorId="1">
      <text>
        <r>
          <rPr>
            <b/>
            <sz val="8"/>
            <rFont val="Tahoma"/>
            <family val="0"/>
          </rPr>
          <t>xten</t>
        </r>
      </text>
    </comment>
    <comment ref="CF55" authorId="1">
      <text>
        <r>
          <rPr>
            <b/>
            <sz val="8"/>
            <rFont val="Tahoma"/>
            <family val="0"/>
          </rPr>
          <t>ko học</t>
        </r>
      </text>
    </comment>
    <comment ref="CP55" authorId="3">
      <text>
        <r>
          <rPr>
            <sz val="9"/>
            <rFont val="Tahoma"/>
            <family val="0"/>
          </rPr>
          <t xml:space="preserve">Đã chuyển
</t>
        </r>
      </text>
    </comment>
    <comment ref="CR55" authorId="3">
      <text>
        <r>
          <rPr>
            <b/>
            <sz val="9"/>
            <rFont val="Tahoma"/>
            <family val="0"/>
          </rPr>
          <t>ko học</t>
        </r>
        <r>
          <rPr>
            <sz val="9"/>
            <rFont val="Tahoma"/>
            <family val="0"/>
          </rPr>
          <t xml:space="preserve">
</t>
        </r>
      </text>
    </comment>
    <comment ref="CF56" authorId="1">
      <text>
        <r>
          <rPr>
            <b/>
            <sz val="8"/>
            <rFont val="Tahoma"/>
            <family val="0"/>
          </rPr>
          <t>ko học</t>
        </r>
        <r>
          <rPr>
            <sz val="8"/>
            <rFont val="Tahoma"/>
            <family val="0"/>
          </rPr>
          <t xml:space="preserve">
</t>
        </r>
      </text>
    </comment>
    <comment ref="CP56" authorId="3">
      <text>
        <r>
          <rPr>
            <b/>
            <sz val="9"/>
            <rFont val="Tahoma"/>
            <family val="0"/>
          </rPr>
          <t>Đã chuyển</t>
        </r>
      </text>
    </comment>
    <comment ref="CR56" authorId="3">
      <text>
        <r>
          <rPr>
            <b/>
            <sz val="9"/>
            <rFont val="Tahoma"/>
            <family val="0"/>
          </rPr>
          <t>ko học</t>
        </r>
        <r>
          <rPr>
            <sz val="9"/>
            <rFont val="Tahoma"/>
            <family val="0"/>
          </rPr>
          <t xml:space="preserve">
</t>
        </r>
      </text>
    </comment>
    <comment ref="CF57" authorId="1">
      <text>
        <r>
          <rPr>
            <b/>
            <sz val="8"/>
            <rFont val="Tahoma"/>
            <family val="0"/>
          </rPr>
          <t>ko học</t>
        </r>
      </text>
    </comment>
    <comment ref="CP57" authorId="3">
      <text>
        <r>
          <rPr>
            <b/>
            <sz val="9"/>
            <rFont val="Tahoma"/>
            <family val="0"/>
          </rPr>
          <t>Chuyển</t>
        </r>
        <r>
          <rPr>
            <sz val="9"/>
            <rFont val="Tahoma"/>
            <family val="0"/>
          </rPr>
          <t xml:space="preserve">
</t>
        </r>
      </text>
    </comment>
    <comment ref="CR57" authorId="3">
      <text>
        <r>
          <rPr>
            <b/>
            <sz val="9"/>
            <rFont val="Tahoma"/>
            <family val="0"/>
          </rPr>
          <t>ko học</t>
        </r>
        <r>
          <rPr>
            <sz val="9"/>
            <rFont val="Tahoma"/>
            <family val="0"/>
          </rPr>
          <t xml:space="preserve">
</t>
        </r>
      </text>
    </comment>
    <comment ref="AI44" authorId="1">
      <text>
        <r>
          <rPr>
            <b/>
            <sz val="8"/>
            <rFont val="Tahoma"/>
            <family val="0"/>
          </rPr>
          <t>học lớp cũ</t>
        </r>
      </text>
    </comment>
    <comment ref="CH5" authorId="1">
      <text>
        <r>
          <rPr>
            <b/>
            <sz val="8"/>
            <rFont val="Tahoma"/>
            <family val="0"/>
          </rPr>
          <t>KH</t>
        </r>
      </text>
    </comment>
    <comment ref="CH36" authorId="1">
      <text>
        <r>
          <rPr>
            <b/>
            <sz val="8"/>
            <rFont val="Tahoma"/>
            <family val="0"/>
          </rPr>
          <t>Kh</t>
        </r>
      </text>
    </comment>
    <comment ref="BG7" authorId="1">
      <text>
        <r>
          <rPr>
            <b/>
            <sz val="8"/>
            <rFont val="Tahoma"/>
            <family val="0"/>
          </rPr>
          <t>hl</t>
        </r>
      </text>
    </comment>
    <comment ref="BG25" authorId="1">
      <text>
        <r>
          <rPr>
            <b/>
            <sz val="8"/>
            <rFont val="Tahoma"/>
            <family val="0"/>
          </rPr>
          <t>hl 355</t>
        </r>
      </text>
    </comment>
    <comment ref="BG30" authorId="1">
      <text>
        <r>
          <rPr>
            <b/>
            <sz val="8"/>
            <rFont val="Tahoma"/>
            <family val="0"/>
          </rPr>
          <t>hl 355</t>
        </r>
      </text>
    </comment>
    <comment ref="BC17" authorId="1">
      <text>
        <r>
          <rPr>
            <b/>
            <sz val="8"/>
            <rFont val="Tahoma"/>
            <family val="0"/>
          </rPr>
          <t>hl</t>
        </r>
      </text>
    </comment>
    <comment ref="BC19" authorId="1">
      <text>
        <r>
          <rPr>
            <b/>
            <sz val="8"/>
            <rFont val="Tahoma"/>
            <family val="0"/>
          </rPr>
          <t>hl</t>
        </r>
      </text>
    </comment>
    <comment ref="BC30" authorId="1">
      <text>
        <r>
          <rPr>
            <b/>
            <sz val="8"/>
            <rFont val="Tahoma"/>
            <family val="0"/>
          </rPr>
          <t>hl</t>
        </r>
      </text>
    </comment>
    <comment ref="BC44" authorId="1">
      <text>
        <r>
          <rPr>
            <b/>
            <sz val="8"/>
            <rFont val="Tahoma"/>
            <family val="0"/>
          </rPr>
          <t>hl</t>
        </r>
      </text>
    </comment>
    <comment ref="BC36" authorId="1">
      <text>
        <r>
          <rPr>
            <b/>
            <sz val="8"/>
            <rFont val="Tahoma"/>
            <family val="0"/>
          </rPr>
          <t>hl</t>
        </r>
      </text>
    </comment>
    <comment ref="BA44" authorId="1">
      <text>
        <r>
          <rPr>
            <b/>
            <sz val="8"/>
            <rFont val="Tahoma"/>
            <family val="0"/>
          </rPr>
          <t>hl355</t>
        </r>
      </text>
    </comment>
    <comment ref="BA30" authorId="1">
      <text>
        <r>
          <rPr>
            <b/>
            <sz val="8"/>
            <rFont val="Tahoma"/>
            <family val="0"/>
          </rPr>
          <t>hl 355</t>
        </r>
      </text>
    </comment>
    <comment ref="BA7" authorId="1">
      <text>
        <r>
          <rPr>
            <b/>
            <sz val="8"/>
            <rFont val="Tahoma"/>
            <family val="0"/>
          </rPr>
          <t>hl 355</t>
        </r>
      </text>
    </comment>
    <comment ref="BA12" authorId="1">
      <text>
        <r>
          <rPr>
            <b/>
            <sz val="8"/>
            <rFont val="Tahoma"/>
            <family val="0"/>
          </rPr>
          <t>hl 355</t>
        </r>
      </text>
    </comment>
    <comment ref="AS17" authorId="1">
      <text>
        <r>
          <rPr>
            <b/>
            <sz val="8"/>
            <rFont val="Tahoma"/>
            <family val="0"/>
          </rPr>
          <t>hl 355</t>
        </r>
      </text>
    </comment>
    <comment ref="AS30" authorId="1">
      <text>
        <r>
          <rPr>
            <b/>
            <sz val="8"/>
            <rFont val="Tahoma"/>
            <family val="0"/>
          </rPr>
          <t>hl355</t>
        </r>
      </text>
    </comment>
    <comment ref="AU22" authorId="1">
      <text>
        <r>
          <rPr>
            <b/>
            <sz val="8"/>
            <rFont val="Tahoma"/>
            <family val="0"/>
          </rPr>
          <t>hl 355</t>
        </r>
      </text>
    </comment>
    <comment ref="AU7" authorId="1">
      <text>
        <r>
          <rPr>
            <b/>
            <sz val="8"/>
            <rFont val="Tahoma"/>
            <family val="0"/>
          </rPr>
          <t>hl 355</t>
        </r>
      </text>
    </comment>
    <comment ref="AU17" authorId="1">
      <text>
        <r>
          <rPr>
            <b/>
            <sz val="8"/>
            <rFont val="Tahoma"/>
            <family val="0"/>
          </rPr>
          <t>hl 355</t>
        </r>
      </text>
    </comment>
    <comment ref="BE35" authorId="1">
      <text>
        <r>
          <rPr>
            <b/>
            <sz val="8"/>
            <rFont val="Tahoma"/>
            <family val="0"/>
          </rPr>
          <t>hl</t>
        </r>
      </text>
    </comment>
    <comment ref="BE18" authorId="1">
      <text>
        <r>
          <rPr>
            <b/>
            <sz val="8"/>
            <rFont val="Tahoma"/>
            <family val="0"/>
          </rPr>
          <t>hl 355</t>
        </r>
      </text>
    </comment>
    <comment ref="BE7" authorId="1">
      <text>
        <r>
          <rPr>
            <b/>
            <sz val="8"/>
            <rFont val="Tahoma"/>
            <family val="0"/>
          </rPr>
          <t>hl 455</t>
        </r>
      </text>
    </comment>
    <comment ref="BE30" authorId="1">
      <text>
        <r>
          <rPr>
            <b/>
            <sz val="8"/>
            <rFont val="Tahoma"/>
            <family val="0"/>
          </rPr>
          <t>Tel: 3719.282 - 0906.151.386:</t>
        </r>
        <r>
          <rPr>
            <sz val="8"/>
            <rFont val="Tahoma"/>
            <family val="0"/>
          </rPr>
          <t xml:space="preserve">
</t>
        </r>
      </text>
    </comment>
    <comment ref="BP30" authorId="1">
      <text>
        <r>
          <rPr>
            <b/>
            <sz val="8"/>
            <rFont val="Tahoma"/>
            <family val="0"/>
          </rPr>
          <t>hl 355</t>
        </r>
      </text>
    </comment>
    <comment ref="BP44" authorId="1">
      <text>
        <r>
          <rPr>
            <b/>
            <sz val="8"/>
            <rFont val="Tahoma"/>
            <family val="0"/>
          </rPr>
          <t xml:space="preserve">hl 355
</t>
        </r>
      </text>
    </comment>
    <comment ref="W35" authorId="1">
      <text>
        <r>
          <rPr>
            <b/>
            <sz val="8"/>
            <rFont val="Tahoma"/>
            <family val="0"/>
          </rPr>
          <t>hl</t>
        </r>
      </text>
    </comment>
    <comment ref="W44" authorId="1">
      <text>
        <r>
          <rPr>
            <b/>
            <sz val="8"/>
            <rFont val="Tahoma"/>
            <family val="0"/>
          </rPr>
          <t>hl</t>
        </r>
      </text>
    </comment>
    <comment ref="I17" authorId="1">
      <text>
        <r>
          <rPr>
            <b/>
            <sz val="8"/>
            <rFont val="Tahoma"/>
            <family val="0"/>
          </rPr>
          <t>hl</t>
        </r>
      </text>
    </comment>
    <comment ref="AG35" authorId="1">
      <text>
        <r>
          <rPr>
            <b/>
            <sz val="8"/>
            <rFont val="Tahoma"/>
            <family val="0"/>
          </rPr>
          <t>hl</t>
        </r>
      </text>
    </comment>
    <comment ref="AG44" authorId="1">
      <text>
        <r>
          <rPr>
            <b/>
            <sz val="8"/>
            <rFont val="Tahoma"/>
            <family val="0"/>
          </rPr>
          <t>hl</t>
        </r>
      </text>
    </comment>
    <comment ref="CJ5" authorId="1">
      <text>
        <r>
          <rPr>
            <b/>
            <sz val="8"/>
            <rFont val="Tahoma"/>
            <family val="0"/>
          </rPr>
          <t>QST</t>
        </r>
      </text>
    </comment>
    <comment ref="CN5" authorId="1">
      <text>
        <r>
          <rPr>
            <b/>
            <sz val="8"/>
            <rFont val="Tahoma"/>
            <family val="0"/>
          </rPr>
          <t>ooms</t>
        </r>
      </text>
    </comment>
    <comment ref="CN36" authorId="1">
      <text>
        <r>
          <rPr>
            <b/>
            <sz val="8"/>
            <rFont val="Tahoma"/>
            <family val="0"/>
          </rPr>
          <t>QST</t>
        </r>
      </text>
    </comment>
    <comment ref="CL5" authorId="1">
      <text>
        <r>
          <rPr>
            <b/>
            <sz val="8"/>
            <rFont val="Tahoma"/>
            <family val="0"/>
          </rPr>
          <t>QST</t>
        </r>
      </text>
    </comment>
    <comment ref="CL36" authorId="1">
      <text>
        <r>
          <rPr>
            <b/>
            <sz val="8"/>
            <rFont val="Tahoma"/>
            <family val="0"/>
          </rPr>
          <t>QST 21/45</t>
        </r>
      </text>
    </comment>
    <comment ref="AW42" authorId="1">
      <text>
        <r>
          <rPr>
            <b/>
            <sz val="8"/>
            <rFont val="Tahoma"/>
            <family val="0"/>
          </rPr>
          <t>hl355</t>
        </r>
      </text>
    </comment>
    <comment ref="AA44" authorId="1">
      <text>
        <r>
          <rPr>
            <b/>
            <sz val="8"/>
            <rFont val="Tahoma"/>
            <family val="0"/>
          </rPr>
          <t>học lại 355</t>
        </r>
      </text>
    </comment>
    <comment ref="CP44" authorId="1">
      <text>
        <r>
          <rPr>
            <b/>
            <sz val="8"/>
            <rFont val="Tahoma"/>
            <family val="0"/>
          </rPr>
          <t>QST</t>
        </r>
      </text>
    </comment>
  </commentList>
</comments>
</file>

<file path=xl/comments3.xml><?xml version="1.0" encoding="utf-8"?>
<comments xmlns="http://schemas.openxmlformats.org/spreadsheetml/2006/main">
  <authors>
    <author>Tel: 3719.282 - 0906.151.386</author>
    <author>NewWind</author>
    <author>User</author>
  </authors>
  <commentList>
    <comment ref="C35" authorId="0">
      <text>
        <r>
          <rPr>
            <b/>
            <sz val="8"/>
            <rFont val="Tahoma"/>
            <family val="0"/>
          </rPr>
          <t>Sanh ĐKH20 4/3/11</t>
        </r>
        <r>
          <rPr>
            <sz val="8"/>
            <rFont val="Tahoma"/>
            <family val="0"/>
          </rPr>
          <t xml:space="preserve">
</t>
        </r>
      </text>
    </comment>
    <comment ref="AG34" authorId="1">
      <text>
        <r>
          <rPr>
            <b/>
            <sz val="8"/>
            <rFont val="Tahoma"/>
            <family val="0"/>
          </rPr>
          <t>bỏ thi</t>
        </r>
        <r>
          <rPr>
            <sz val="8"/>
            <rFont val="Tahoma"/>
            <family val="0"/>
          </rPr>
          <t xml:space="preserve">
</t>
        </r>
      </text>
    </comment>
    <comment ref="AE15" authorId="1">
      <text>
        <r>
          <rPr>
            <b/>
            <sz val="8"/>
            <rFont val="Tahoma"/>
            <family val="0"/>
          </rPr>
          <t>qst 24/4</t>
        </r>
        <r>
          <rPr>
            <sz val="8"/>
            <rFont val="Tahoma"/>
            <family val="0"/>
          </rPr>
          <t xml:space="preserve">
</t>
        </r>
      </text>
    </comment>
    <comment ref="AE34" authorId="1">
      <text>
        <r>
          <rPr>
            <b/>
            <sz val="8"/>
            <rFont val="Tahoma"/>
            <family val="0"/>
          </rPr>
          <t>qst20/45</t>
        </r>
        <r>
          <rPr>
            <sz val="8"/>
            <rFont val="Tahoma"/>
            <family val="0"/>
          </rPr>
          <t xml:space="preserve">
</t>
        </r>
      </text>
    </comment>
    <comment ref="Y34" authorId="1">
      <text>
        <r>
          <rPr>
            <b/>
            <sz val="8"/>
            <rFont val="Tahoma"/>
            <family val="0"/>
          </rPr>
          <t>qst 14/45</t>
        </r>
      </text>
    </comment>
    <comment ref="Y33" authorId="1">
      <text>
        <r>
          <rPr>
            <b/>
            <sz val="8"/>
            <rFont val="Tahoma"/>
            <family val="0"/>
          </rPr>
          <t>qst 24/45</t>
        </r>
      </text>
    </comment>
    <comment ref="AI34" authorId="1">
      <text>
        <r>
          <rPr>
            <b/>
            <sz val="8"/>
            <rFont val="Tahoma"/>
            <family val="0"/>
          </rPr>
          <t>qst20/45</t>
        </r>
        <r>
          <rPr>
            <sz val="8"/>
            <rFont val="Tahoma"/>
            <family val="0"/>
          </rPr>
          <t xml:space="preserve">
</t>
        </r>
      </text>
    </comment>
    <comment ref="AY33" authorId="2">
      <text>
        <r>
          <rPr>
            <b/>
            <sz val="9"/>
            <rFont val="Tahoma"/>
            <family val="0"/>
          </rPr>
          <t>Không học</t>
        </r>
        <r>
          <rPr>
            <sz val="9"/>
            <rFont val="Tahoma"/>
            <family val="0"/>
          </rPr>
          <t xml:space="preserve">
</t>
        </r>
      </text>
    </comment>
    <comment ref="BG33" authorId="2">
      <text>
        <r>
          <rPr>
            <b/>
            <sz val="9"/>
            <rFont val="Tahoma"/>
            <family val="0"/>
          </rPr>
          <t>Không học</t>
        </r>
        <r>
          <rPr>
            <sz val="9"/>
            <rFont val="Tahoma"/>
            <family val="0"/>
          </rPr>
          <t xml:space="preserve">
</t>
        </r>
      </text>
    </comment>
    <comment ref="BA33" authorId="2">
      <text>
        <r>
          <rPr>
            <b/>
            <sz val="9"/>
            <rFont val="Tahoma"/>
            <family val="0"/>
          </rPr>
          <t>ko học</t>
        </r>
      </text>
    </comment>
    <comment ref="AW33" authorId="2">
      <text>
        <r>
          <rPr>
            <b/>
            <sz val="9"/>
            <rFont val="Tahoma"/>
            <family val="0"/>
          </rPr>
          <t>Không học</t>
        </r>
        <r>
          <rPr>
            <sz val="9"/>
            <rFont val="Tahoma"/>
            <family val="0"/>
          </rPr>
          <t xml:space="preserve">
</t>
        </r>
      </text>
    </comment>
    <comment ref="BI33" authorId="2">
      <text>
        <r>
          <rPr>
            <b/>
            <sz val="9"/>
            <rFont val="Tahoma"/>
            <family val="0"/>
          </rPr>
          <t>ko học</t>
        </r>
        <r>
          <rPr>
            <sz val="9"/>
            <rFont val="Tahoma"/>
            <family val="0"/>
          </rPr>
          <t xml:space="preserve">
</t>
        </r>
      </text>
    </comment>
    <comment ref="BC15" authorId="2">
      <text>
        <r>
          <rPr>
            <b/>
            <sz val="9"/>
            <rFont val="Tahoma"/>
            <family val="0"/>
          </rPr>
          <t>Ko nộp BTL</t>
        </r>
        <r>
          <rPr>
            <sz val="9"/>
            <rFont val="Tahoma"/>
            <family val="0"/>
          </rPr>
          <t xml:space="preserve">
</t>
        </r>
      </text>
    </comment>
    <comment ref="BC33" authorId="2">
      <text>
        <r>
          <rPr>
            <b/>
            <sz val="9"/>
            <rFont val="Tahoma"/>
            <family val="0"/>
          </rPr>
          <t>ko hcoj</t>
        </r>
      </text>
    </comment>
    <comment ref="BE33" authorId="0">
      <text>
        <r>
          <rPr>
            <b/>
            <sz val="8"/>
            <rFont val="Tahoma"/>
            <family val="0"/>
          </rPr>
          <t>ko báo điểm</t>
        </r>
      </text>
    </comment>
    <comment ref="AU33" authorId="0">
      <text>
        <r>
          <rPr>
            <b/>
            <sz val="8"/>
            <rFont val="Tahoma"/>
            <family val="0"/>
          </rPr>
          <t>QST</t>
        </r>
        <r>
          <rPr>
            <sz val="8"/>
            <rFont val="Tahoma"/>
            <family val="0"/>
          </rPr>
          <t xml:space="preserve">
</t>
        </r>
      </text>
    </comment>
    <comment ref="AS33" authorId="0">
      <text>
        <r>
          <rPr>
            <b/>
            <sz val="8"/>
            <rFont val="Tahoma"/>
            <family val="0"/>
          </rPr>
          <t>ko học</t>
        </r>
        <r>
          <rPr>
            <sz val="8"/>
            <rFont val="Tahoma"/>
            <family val="0"/>
          </rPr>
          <t xml:space="preserve">
</t>
        </r>
      </text>
    </comment>
    <comment ref="AQ33" authorId="0">
      <text>
        <r>
          <rPr>
            <b/>
            <sz val="8"/>
            <rFont val="Tahoma"/>
            <family val="0"/>
          </rPr>
          <t>QST</t>
        </r>
      </text>
    </comment>
    <comment ref="BI10" authorId="0">
      <text>
        <r>
          <rPr>
            <b/>
            <sz val="8"/>
            <rFont val="Tahoma"/>
            <family val="0"/>
          </rPr>
          <t>hl</t>
        </r>
      </text>
    </comment>
    <comment ref="W11" authorId="0">
      <text>
        <r>
          <rPr>
            <b/>
            <sz val="8"/>
            <rFont val="Tahoma"/>
            <family val="0"/>
          </rPr>
          <t>HL</t>
        </r>
      </text>
    </comment>
    <comment ref="BS15" authorId="0">
      <text>
        <r>
          <rPr>
            <b/>
            <sz val="8"/>
            <rFont val="Tahoma"/>
            <family val="0"/>
          </rPr>
          <t>BTVLD</t>
        </r>
      </text>
    </comment>
    <comment ref="CL15" authorId="0">
      <text>
        <r>
          <rPr>
            <b/>
            <sz val="8"/>
            <rFont val="Tahoma"/>
            <family val="0"/>
          </rPr>
          <t>ko đủ đk thi</t>
        </r>
        <r>
          <rPr>
            <sz val="8"/>
            <rFont val="Tahoma"/>
            <family val="0"/>
          </rPr>
          <t xml:space="preserve">
</t>
        </r>
      </text>
    </comment>
    <comment ref="CV15" authorId="2">
      <text>
        <r>
          <rPr>
            <b/>
            <sz val="9"/>
            <rFont val="Tahoma"/>
            <family val="0"/>
          </rPr>
          <t>Ko nộp BTL</t>
        </r>
        <r>
          <rPr>
            <sz val="9"/>
            <rFont val="Tahoma"/>
            <family val="0"/>
          </rPr>
          <t xml:space="preserve">
</t>
        </r>
      </text>
    </comment>
    <comment ref="DG15" authorId="0">
      <text>
        <r>
          <rPr>
            <b/>
            <sz val="8"/>
            <rFont val="Tahoma"/>
            <family val="0"/>
          </rPr>
          <t>BTVLD</t>
        </r>
      </text>
    </comment>
    <comment ref="CJ33" authorId="0">
      <text>
        <r>
          <rPr>
            <b/>
            <sz val="8"/>
            <rFont val="Tahoma"/>
            <family val="0"/>
          </rPr>
          <t>QST</t>
        </r>
      </text>
    </comment>
    <comment ref="CL33" authorId="0">
      <text>
        <r>
          <rPr>
            <b/>
            <sz val="8"/>
            <rFont val="Tahoma"/>
            <family val="0"/>
          </rPr>
          <t>ko học</t>
        </r>
        <r>
          <rPr>
            <sz val="8"/>
            <rFont val="Tahoma"/>
            <family val="0"/>
          </rPr>
          <t xml:space="preserve">
</t>
        </r>
      </text>
    </comment>
    <comment ref="CN33" authorId="0">
      <text>
        <r>
          <rPr>
            <b/>
            <sz val="8"/>
            <rFont val="Tahoma"/>
            <family val="0"/>
          </rPr>
          <t>QST</t>
        </r>
        <r>
          <rPr>
            <sz val="8"/>
            <rFont val="Tahoma"/>
            <family val="0"/>
          </rPr>
          <t xml:space="preserve">
</t>
        </r>
      </text>
    </comment>
    <comment ref="CP33" authorId="2">
      <text>
        <r>
          <rPr>
            <b/>
            <sz val="9"/>
            <rFont val="Tahoma"/>
            <family val="0"/>
          </rPr>
          <t>Không học</t>
        </r>
        <r>
          <rPr>
            <sz val="9"/>
            <rFont val="Tahoma"/>
            <family val="0"/>
          </rPr>
          <t xml:space="preserve">
</t>
        </r>
      </text>
    </comment>
    <comment ref="CR33" authorId="2">
      <text>
        <r>
          <rPr>
            <b/>
            <sz val="9"/>
            <rFont val="Tahoma"/>
            <family val="0"/>
          </rPr>
          <t>Không học</t>
        </r>
        <r>
          <rPr>
            <sz val="9"/>
            <rFont val="Tahoma"/>
            <family val="0"/>
          </rPr>
          <t xml:space="preserve">
</t>
        </r>
      </text>
    </comment>
    <comment ref="CT33" authorId="2">
      <text>
        <r>
          <rPr>
            <b/>
            <sz val="9"/>
            <rFont val="Tahoma"/>
            <family val="0"/>
          </rPr>
          <t>ko học</t>
        </r>
      </text>
    </comment>
    <comment ref="CV33" authorId="2">
      <text>
        <r>
          <rPr>
            <b/>
            <sz val="9"/>
            <rFont val="Tahoma"/>
            <family val="0"/>
          </rPr>
          <t>ko hcoj</t>
        </r>
      </text>
    </comment>
    <comment ref="AS15" authorId="0">
      <text>
        <r>
          <rPr>
            <b/>
            <sz val="8"/>
            <rFont val="Tahoma"/>
            <family val="0"/>
          </rPr>
          <t>hl 35</t>
        </r>
      </text>
    </comment>
  </commentList>
</comments>
</file>

<file path=xl/comments4.xml><?xml version="1.0" encoding="utf-8"?>
<comments xmlns="http://schemas.openxmlformats.org/spreadsheetml/2006/main">
  <authors>
    <author>NewWind</author>
    <author>User</author>
    <author>Windows User</author>
    <author>Tel: 3719.282 - 0906.151.386</author>
  </authors>
  <commentList>
    <comment ref="W30" authorId="0">
      <text>
        <r>
          <rPr>
            <b/>
            <sz val="8"/>
            <rFont val="Tahoma"/>
            <family val="0"/>
          </rPr>
          <t>ko oc</t>
        </r>
        <r>
          <rPr>
            <sz val="8"/>
            <rFont val="Tahoma"/>
            <family val="0"/>
          </rPr>
          <t xml:space="preserve">
</t>
        </r>
      </text>
    </comment>
    <comment ref="W31" authorId="0">
      <text>
        <r>
          <rPr>
            <b/>
            <sz val="8"/>
            <rFont val="Tahoma"/>
            <family val="0"/>
          </rPr>
          <t>ko hoc</t>
        </r>
      </text>
    </comment>
    <comment ref="AC17" authorId="0">
      <text>
        <r>
          <rPr>
            <b/>
            <sz val="8"/>
            <rFont val="Tahoma"/>
            <family val="0"/>
          </rPr>
          <t>NQST45/45</t>
        </r>
      </text>
    </comment>
    <comment ref="AC29" authorId="0">
      <text>
        <r>
          <rPr>
            <b/>
            <sz val="8"/>
            <rFont val="Tahoma"/>
            <family val="0"/>
          </rPr>
          <t>qst24/45</t>
        </r>
      </text>
    </comment>
    <comment ref="Y30" authorId="0">
      <text>
        <r>
          <rPr>
            <b/>
            <sz val="8"/>
            <rFont val="Tahoma"/>
            <family val="0"/>
          </rPr>
          <t>ko học</t>
        </r>
        <r>
          <rPr>
            <sz val="8"/>
            <rFont val="Tahoma"/>
            <family val="0"/>
          </rPr>
          <t xml:space="preserve">
</t>
        </r>
      </text>
    </comment>
    <comment ref="Y31" authorId="0">
      <text>
        <r>
          <rPr>
            <b/>
            <sz val="8"/>
            <rFont val="Tahoma"/>
            <family val="0"/>
          </rPr>
          <t>ko học</t>
        </r>
      </text>
    </comment>
    <comment ref="Y29" authorId="0">
      <text>
        <r>
          <rPr>
            <b/>
            <sz val="8"/>
            <rFont val="Tahoma"/>
            <family val="0"/>
          </rPr>
          <t>ko học</t>
        </r>
      </text>
    </comment>
    <comment ref="Y28" authorId="0">
      <text>
        <r>
          <rPr>
            <b/>
            <sz val="8"/>
            <rFont val="Tahoma"/>
            <family val="0"/>
          </rPr>
          <t>ko học</t>
        </r>
        <r>
          <rPr>
            <sz val="8"/>
            <rFont val="Tahoma"/>
            <family val="0"/>
          </rPr>
          <t xml:space="preserve">
</t>
        </r>
      </text>
    </comment>
    <comment ref="C28" authorId="1">
      <text>
        <r>
          <rPr>
            <b/>
            <sz val="9"/>
            <rFont val="Tahoma"/>
            <family val="0"/>
          </rPr>
          <t>XT</t>
        </r>
      </text>
    </comment>
    <comment ref="C29" authorId="1">
      <text>
        <r>
          <rPr>
            <b/>
            <sz val="9"/>
            <rFont val="Tahoma"/>
            <family val="0"/>
          </rPr>
          <t>XT</t>
        </r>
        <r>
          <rPr>
            <sz val="9"/>
            <rFont val="Tahoma"/>
            <family val="0"/>
          </rPr>
          <t xml:space="preserve">
</t>
        </r>
      </text>
    </comment>
    <comment ref="C30" authorId="1">
      <text>
        <r>
          <rPr>
            <b/>
            <sz val="9"/>
            <rFont val="Tahoma"/>
            <family val="0"/>
          </rPr>
          <t>xt</t>
        </r>
        <r>
          <rPr>
            <sz val="9"/>
            <rFont val="Tahoma"/>
            <family val="0"/>
          </rPr>
          <t xml:space="preserve">
</t>
        </r>
      </text>
    </comment>
    <comment ref="C31" authorId="1">
      <text>
        <r>
          <rPr>
            <b/>
            <sz val="9"/>
            <rFont val="Tahoma"/>
            <family val="0"/>
          </rPr>
          <t>xt</t>
        </r>
      </text>
    </comment>
    <comment ref="C17" authorId="1">
      <text>
        <r>
          <rPr>
            <sz val="9"/>
            <rFont val="Tahoma"/>
            <family val="0"/>
          </rPr>
          <t xml:space="preserve">Ô to19
</t>
        </r>
      </text>
    </comment>
    <comment ref="AX17" authorId="2">
      <text>
        <r>
          <rPr>
            <b/>
            <sz val="9"/>
            <rFont val="Tahoma"/>
            <family val="0"/>
          </rPr>
          <t>bỏ thi vld</t>
        </r>
      </text>
    </comment>
    <comment ref="CS17" authorId="2">
      <text>
        <r>
          <rPr>
            <b/>
            <sz val="9"/>
            <rFont val="Tahoma"/>
            <family val="0"/>
          </rPr>
          <t>bỏ thi vld</t>
        </r>
      </text>
    </comment>
    <comment ref="BE10" authorId="3">
      <text>
        <r>
          <rPr>
            <b/>
            <sz val="8"/>
            <rFont val="Tahoma"/>
            <family val="0"/>
          </rPr>
          <t>hl 134</t>
        </r>
      </text>
    </comment>
    <comment ref="Y14" authorId="3">
      <text>
        <r>
          <rPr>
            <b/>
            <sz val="8"/>
            <rFont val="Tahoma"/>
            <family val="0"/>
          </rPr>
          <t xml:space="preserve">hl 355
</t>
        </r>
      </text>
    </comment>
    <comment ref="BP16" authorId="3">
      <text>
        <r>
          <rPr>
            <b/>
            <sz val="8"/>
            <rFont val="Tahoma"/>
            <family val="0"/>
          </rPr>
          <t>hl 355</t>
        </r>
      </text>
    </comment>
    <comment ref="AA15" authorId="3">
      <text>
        <r>
          <rPr>
            <b/>
            <sz val="8"/>
            <rFont val="Tahoma"/>
            <family val="0"/>
          </rPr>
          <t>hl</t>
        </r>
      </text>
    </comment>
    <comment ref="AC15" authorId="3">
      <text>
        <r>
          <rPr>
            <b/>
            <sz val="8"/>
            <rFont val="Tahoma"/>
            <family val="0"/>
          </rPr>
          <t>hl 355</t>
        </r>
      </text>
    </comment>
  </commentList>
</comments>
</file>

<file path=xl/comments5.xml><?xml version="1.0" encoding="utf-8"?>
<comments xmlns="http://schemas.openxmlformats.org/spreadsheetml/2006/main">
  <authors>
    <author>Tel: 3719.282 - 0906.151.386</author>
    <author>User</author>
    <author>NewWind</author>
    <author>Lê Hiếu</author>
    <author>Smart</author>
  </authors>
  <commentList>
    <comment ref="AQ32" authorId="0">
      <text>
        <r>
          <rPr>
            <b/>
            <sz val="8"/>
            <rFont val="Tahoma"/>
            <family val="0"/>
          </rPr>
          <t>Không đủ đkthi</t>
        </r>
      </text>
    </comment>
    <comment ref="AW32" authorId="1">
      <text>
        <r>
          <rPr>
            <b/>
            <sz val="9"/>
            <rFont val="Tahoma"/>
            <family val="0"/>
          </rPr>
          <t>Ko nộp BTL</t>
        </r>
      </text>
    </comment>
    <comment ref="BC32" authorId="0">
      <text>
        <r>
          <rPr>
            <b/>
            <sz val="8"/>
            <rFont val="Tahoma"/>
            <family val="0"/>
          </rPr>
          <t>Không học</t>
        </r>
      </text>
    </comment>
    <comment ref="BG32" authorId="0">
      <text>
        <r>
          <rPr>
            <b/>
            <sz val="8"/>
            <rFont val="Tahoma"/>
            <family val="0"/>
          </rPr>
          <t>QST</t>
        </r>
      </text>
    </comment>
    <comment ref="BI32" authorId="0">
      <text>
        <r>
          <rPr>
            <b/>
            <sz val="8"/>
            <rFont val="Tahoma"/>
            <family val="0"/>
          </rPr>
          <t>QST</t>
        </r>
      </text>
    </comment>
    <comment ref="CJ10" authorId="0">
      <text>
        <r>
          <rPr>
            <b/>
            <sz val="8"/>
            <rFont val="Tahoma"/>
            <family val="0"/>
          </rPr>
          <t>Không đủ đkthi</t>
        </r>
      </text>
    </comment>
    <comment ref="CP10" authorId="1">
      <text>
        <r>
          <rPr>
            <b/>
            <sz val="9"/>
            <rFont val="Tahoma"/>
            <family val="0"/>
          </rPr>
          <t>Ko nộp BTL</t>
        </r>
      </text>
    </comment>
    <comment ref="CV10" authorId="0">
      <text>
        <r>
          <rPr>
            <b/>
            <sz val="8"/>
            <rFont val="Tahoma"/>
            <family val="0"/>
          </rPr>
          <t>Không học</t>
        </r>
      </text>
    </comment>
    <comment ref="CZ10" authorId="0">
      <text>
        <r>
          <rPr>
            <b/>
            <sz val="8"/>
            <rFont val="Tahoma"/>
            <family val="0"/>
          </rPr>
          <t>QST</t>
        </r>
      </text>
    </comment>
    <comment ref="DB10" authorId="0">
      <text>
        <r>
          <rPr>
            <b/>
            <sz val="8"/>
            <rFont val="Tahoma"/>
            <family val="0"/>
          </rPr>
          <t>QST</t>
        </r>
      </text>
    </comment>
    <comment ref="O47" authorId="1">
      <text>
        <r>
          <rPr>
            <b/>
            <sz val="9"/>
            <rFont val="Tahoma"/>
            <family val="0"/>
          </rPr>
          <t>QĐ 344</t>
        </r>
        <r>
          <rPr>
            <sz val="9"/>
            <rFont val="Tahoma"/>
            <family val="0"/>
          </rPr>
          <t xml:space="preserve">
</t>
        </r>
      </text>
    </comment>
    <comment ref="AQ47" authorId="0">
      <text>
        <r>
          <rPr>
            <b/>
            <sz val="8"/>
            <rFont val="Tahoma"/>
            <family val="0"/>
          </rPr>
          <t>ko đủ đkt</t>
        </r>
        <r>
          <rPr>
            <sz val="8"/>
            <rFont val="Tahoma"/>
            <family val="0"/>
          </rPr>
          <t xml:space="preserve">
</t>
        </r>
      </text>
    </comment>
    <comment ref="BP47" authorId="0">
      <text>
        <r>
          <rPr>
            <b/>
            <sz val="8"/>
            <rFont val="Tahoma"/>
            <family val="0"/>
          </rPr>
          <t>qst</t>
        </r>
      </text>
    </comment>
    <comment ref="CJ13" authorId="0">
      <text>
        <r>
          <rPr>
            <b/>
            <sz val="8"/>
            <rFont val="Tahoma"/>
            <family val="0"/>
          </rPr>
          <t>ko đủ đkt</t>
        </r>
        <r>
          <rPr>
            <sz val="8"/>
            <rFont val="Tahoma"/>
            <family val="0"/>
          </rPr>
          <t xml:space="preserve">
</t>
        </r>
      </text>
    </comment>
    <comment ref="DI13" authorId="0">
      <text>
        <r>
          <rPr>
            <b/>
            <sz val="8"/>
            <rFont val="Tahoma"/>
            <family val="0"/>
          </rPr>
          <t>qst</t>
        </r>
      </text>
    </comment>
    <comment ref="K42" authorId="1">
      <text>
        <r>
          <rPr>
            <b/>
            <sz val="9"/>
            <rFont val="Tahoma"/>
            <family val="0"/>
          </rPr>
          <t>lần 1:4</t>
        </r>
        <r>
          <rPr>
            <sz val="9"/>
            <rFont val="Tahoma"/>
            <family val="0"/>
          </rPr>
          <t xml:space="preserve">
</t>
        </r>
      </text>
    </comment>
    <comment ref="K43" authorId="1">
      <text>
        <r>
          <rPr>
            <b/>
            <sz val="9"/>
            <rFont val="Tahoma"/>
            <family val="0"/>
          </rPr>
          <t>QĐ344: thi lần 1:4</t>
        </r>
      </text>
    </comment>
    <comment ref="L43" authorId="0">
      <text>
        <r>
          <rPr>
            <b/>
            <sz val="8"/>
            <rFont val="Tahoma"/>
            <family val="0"/>
          </rPr>
          <t>qđ344</t>
        </r>
      </text>
    </comment>
    <comment ref="BP43" authorId="0">
      <text>
        <r>
          <rPr>
            <b/>
            <sz val="8"/>
            <rFont val="Tahoma"/>
            <family val="0"/>
          </rPr>
          <t>qst</t>
        </r>
        <r>
          <rPr>
            <sz val="8"/>
            <rFont val="Tahoma"/>
            <family val="0"/>
          </rPr>
          <t xml:space="preserve">
</t>
        </r>
      </text>
    </comment>
    <comment ref="DI23" authorId="0">
      <text>
        <r>
          <rPr>
            <b/>
            <sz val="8"/>
            <rFont val="Tahoma"/>
            <family val="0"/>
          </rPr>
          <t>qst</t>
        </r>
        <r>
          <rPr>
            <sz val="8"/>
            <rFont val="Tahoma"/>
            <family val="0"/>
          </rPr>
          <t xml:space="preserve">
</t>
        </r>
      </text>
    </comment>
    <comment ref="K34" authorId="1">
      <text>
        <r>
          <rPr>
            <sz val="9"/>
            <rFont val="Tahoma"/>
            <family val="0"/>
          </rPr>
          <t xml:space="preserve">QĐ344 thi lần 1:4
</t>
        </r>
      </text>
    </comment>
    <comment ref="AQ34" authorId="0">
      <text>
        <r>
          <rPr>
            <b/>
            <sz val="8"/>
            <rFont val="Tahoma"/>
            <family val="0"/>
          </rPr>
          <t>ko đủ đkthi</t>
        </r>
        <r>
          <rPr>
            <sz val="8"/>
            <rFont val="Tahoma"/>
            <family val="0"/>
          </rPr>
          <t xml:space="preserve">
</t>
        </r>
      </text>
    </comment>
    <comment ref="CJ24" authorId="0">
      <text>
        <r>
          <rPr>
            <b/>
            <sz val="8"/>
            <rFont val="Tahoma"/>
            <family val="0"/>
          </rPr>
          <t>ko đủ đkthi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0"/>
          </rPr>
          <t>hl</t>
        </r>
        <r>
          <rPr>
            <sz val="8"/>
            <rFont val="Tahoma"/>
            <family val="0"/>
          </rPr>
          <t xml:space="preserve">
</t>
        </r>
      </text>
    </comment>
    <comment ref="K37" authorId="1">
      <text>
        <r>
          <rPr>
            <b/>
            <sz val="9"/>
            <rFont val="Tahoma"/>
            <family val="0"/>
          </rPr>
          <t>hl</t>
        </r>
        <r>
          <rPr>
            <sz val="9"/>
            <rFont val="Tahoma"/>
            <family val="0"/>
          </rPr>
          <t xml:space="preserve">
</t>
        </r>
      </text>
    </comment>
    <comment ref="AW37" authorId="1">
      <text>
        <r>
          <rPr>
            <b/>
            <sz val="9"/>
            <rFont val="Tahoma"/>
            <family val="0"/>
          </rPr>
          <t>ko nộp BTL</t>
        </r>
      </text>
    </comment>
    <comment ref="CP32" authorId="1">
      <text>
        <r>
          <rPr>
            <b/>
            <sz val="9"/>
            <rFont val="Tahoma"/>
            <family val="0"/>
          </rPr>
          <t>ko nộp BTL</t>
        </r>
      </text>
    </comment>
    <comment ref="C48" authorId="0">
      <text>
        <r>
          <rPr>
            <b/>
            <sz val="8"/>
            <rFont val="Tahoma"/>
            <family val="0"/>
          </rPr>
          <t>Từ tdh20 4/3/11</t>
        </r>
      </text>
    </comment>
    <comment ref="O48" authorId="1">
      <text>
        <r>
          <rPr>
            <b/>
            <sz val="9"/>
            <rFont val="Tahoma"/>
            <family val="0"/>
          </rPr>
          <t>QĐ344</t>
        </r>
        <r>
          <rPr>
            <sz val="9"/>
            <rFont val="Tahoma"/>
            <family val="0"/>
          </rPr>
          <t xml:space="preserve">
</t>
        </r>
      </text>
    </comment>
    <comment ref="AQ48" authorId="0">
      <text>
        <r>
          <rPr>
            <b/>
            <sz val="8"/>
            <rFont val="Tahoma"/>
            <family val="0"/>
          </rPr>
          <t>ko đủ đk thi</t>
        </r>
        <r>
          <rPr>
            <sz val="8"/>
            <rFont val="Tahoma"/>
            <family val="0"/>
          </rPr>
          <t xml:space="preserve">
</t>
        </r>
      </text>
    </comment>
    <comment ref="BP48" authorId="0">
      <text>
        <r>
          <rPr>
            <b/>
            <sz val="8"/>
            <rFont val="Tahoma"/>
            <family val="0"/>
          </rPr>
          <t>qst</t>
        </r>
      </text>
    </comment>
    <comment ref="CJ37" authorId="0">
      <text>
        <r>
          <rPr>
            <b/>
            <sz val="8"/>
            <rFont val="Tahoma"/>
            <family val="0"/>
          </rPr>
          <t>ko đủ đk thi</t>
        </r>
        <r>
          <rPr>
            <sz val="8"/>
            <rFont val="Tahoma"/>
            <family val="0"/>
          </rPr>
          <t xml:space="preserve">
</t>
        </r>
      </text>
    </comment>
    <comment ref="DI37" authorId="0">
      <text>
        <r>
          <rPr>
            <b/>
            <sz val="8"/>
            <rFont val="Tahoma"/>
            <family val="0"/>
          </rPr>
          <t>qst</t>
        </r>
      </text>
    </comment>
    <comment ref="C35" authorId="0">
      <text>
        <r>
          <rPr>
            <b/>
            <sz val="8"/>
            <rFont val="Tahoma"/>
            <family val="0"/>
          </rPr>
          <t>TĐH20 4/3/11</t>
        </r>
      </text>
    </comment>
    <comment ref="E35" authorId="1">
      <text>
        <r>
          <rPr>
            <b/>
            <sz val="9"/>
            <rFont val="Tahoma"/>
            <family val="0"/>
          </rPr>
          <t>HL- Cô dương</t>
        </r>
        <r>
          <rPr>
            <sz val="9"/>
            <rFont val="Tahoma"/>
            <family val="0"/>
          </rPr>
          <t xml:space="preserve">
</t>
        </r>
      </text>
    </comment>
    <comment ref="AQ35" authorId="0">
      <text>
        <r>
          <rPr>
            <b/>
            <sz val="8"/>
            <rFont val="Tahoma"/>
            <family val="0"/>
          </rPr>
          <t>ko đủ đk thi</t>
        </r>
        <r>
          <rPr>
            <sz val="8"/>
            <rFont val="Tahoma"/>
            <family val="0"/>
          </rPr>
          <t xml:space="preserve">
</t>
        </r>
      </text>
    </comment>
    <comment ref="CJ38" authorId="0">
      <text>
        <r>
          <rPr>
            <b/>
            <sz val="8"/>
            <rFont val="Tahoma"/>
            <family val="0"/>
          </rPr>
          <t>ko đủ đk thi</t>
        </r>
        <r>
          <rPr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0"/>
          </rPr>
          <t>Từ XDM 20 4/3/11</t>
        </r>
        <r>
          <rPr>
            <sz val="8"/>
            <rFont val="Tahoma"/>
            <family val="0"/>
          </rPr>
          <t xml:space="preserve">
</t>
        </r>
      </text>
    </comment>
    <comment ref="Z24" authorId="0">
      <text>
        <r>
          <rPr>
            <sz val="8"/>
            <rFont val="Tahoma"/>
            <family val="0"/>
          </rPr>
          <t xml:space="preserve">qđ344
</t>
        </r>
      </text>
    </comment>
    <comment ref="C40" authorId="0">
      <text>
        <r>
          <rPr>
            <b/>
            <sz val="8"/>
            <rFont val="Tahoma"/>
            <family val="0"/>
          </rPr>
          <t>Tư XDM20 4/3/11</t>
        </r>
      </text>
    </comment>
    <comment ref="C39" authorId="0">
      <text>
        <r>
          <rPr>
            <b/>
            <sz val="8"/>
            <rFont val="Tahoma"/>
            <family val="0"/>
          </rPr>
          <t xml:space="preserve">Từ XDM20 4/3/11
</t>
        </r>
        <r>
          <rPr>
            <sz val="8"/>
            <rFont val="Tahoma"/>
            <family val="0"/>
          </rPr>
          <t xml:space="preserve">
</t>
        </r>
      </text>
    </comment>
    <comment ref="C45" authorId="0">
      <text>
        <r>
          <rPr>
            <b/>
            <sz val="8"/>
            <rFont val="Tahoma"/>
            <family val="0"/>
          </rPr>
          <t>KTM20 17/8/2011</t>
        </r>
      </text>
    </comment>
    <comment ref="AQ45" authorId="0">
      <text>
        <r>
          <rPr>
            <b/>
            <sz val="8"/>
            <rFont val="Tahoma"/>
            <family val="0"/>
          </rPr>
          <t>ko đủ đk thi</t>
        </r>
        <r>
          <rPr>
            <sz val="8"/>
            <rFont val="Tahoma"/>
            <family val="0"/>
          </rPr>
          <t xml:space="preserve">
</t>
        </r>
      </text>
    </comment>
    <comment ref="AS45" authorId="0">
      <text>
        <r>
          <rPr>
            <b/>
            <sz val="8"/>
            <rFont val="Tahoma"/>
            <family val="0"/>
          </rPr>
          <t>QST</t>
        </r>
      </text>
    </comment>
    <comment ref="BG45" authorId="0">
      <text>
        <r>
          <rPr>
            <b/>
            <sz val="8"/>
            <rFont val="Tahoma"/>
            <family val="0"/>
          </rPr>
          <t>QST</t>
        </r>
      </text>
    </comment>
    <comment ref="BI45" authorId="0">
      <text>
        <r>
          <rPr>
            <b/>
            <sz val="8"/>
            <rFont val="Tahoma"/>
            <family val="0"/>
          </rPr>
          <t>QST</t>
        </r>
      </text>
    </comment>
    <comment ref="BU45" authorId="0">
      <text>
        <r>
          <rPr>
            <b/>
            <sz val="8"/>
            <rFont val="Tahoma"/>
            <family val="0"/>
          </rPr>
          <t>chua thi l2</t>
        </r>
        <r>
          <rPr>
            <sz val="8"/>
            <rFont val="Tahoma"/>
            <family val="0"/>
          </rPr>
          <t xml:space="preserve">
</t>
        </r>
      </text>
    </comment>
    <comment ref="CJ42" authorId="0">
      <text>
        <r>
          <rPr>
            <b/>
            <sz val="8"/>
            <rFont val="Tahoma"/>
            <family val="0"/>
          </rPr>
          <t>ko đủ đk thi</t>
        </r>
        <r>
          <rPr>
            <sz val="8"/>
            <rFont val="Tahoma"/>
            <family val="0"/>
          </rPr>
          <t xml:space="preserve">
</t>
        </r>
      </text>
    </comment>
    <comment ref="CL42" authorId="0">
      <text>
        <r>
          <rPr>
            <b/>
            <sz val="8"/>
            <rFont val="Tahoma"/>
            <family val="0"/>
          </rPr>
          <t>QST</t>
        </r>
      </text>
    </comment>
    <comment ref="CZ42" authorId="0">
      <text>
        <r>
          <rPr>
            <b/>
            <sz val="8"/>
            <rFont val="Tahoma"/>
            <family val="0"/>
          </rPr>
          <t>QST</t>
        </r>
      </text>
    </comment>
    <comment ref="DB42" authorId="0">
      <text>
        <r>
          <rPr>
            <b/>
            <sz val="8"/>
            <rFont val="Tahoma"/>
            <family val="0"/>
          </rPr>
          <t>QST</t>
        </r>
      </text>
    </comment>
    <comment ref="C41" authorId="0">
      <text>
        <r>
          <rPr>
            <b/>
            <sz val="8"/>
            <rFont val="Tahoma"/>
            <family val="0"/>
          </rPr>
          <t>Tel: 3719.282 - 0906.151.386:</t>
        </r>
        <r>
          <rPr>
            <sz val="8"/>
            <rFont val="Tahoma"/>
            <family val="0"/>
          </rPr>
          <t xml:space="preserve">
</t>
        </r>
      </text>
    </comment>
    <comment ref="BP41" authorId="0">
      <text>
        <r>
          <rPr>
            <b/>
            <sz val="8"/>
            <rFont val="Tahoma"/>
            <family val="0"/>
          </rPr>
          <t>hl</t>
        </r>
      </text>
    </comment>
    <comment ref="DI43" authorId="0">
      <text>
        <r>
          <rPr>
            <b/>
            <sz val="8"/>
            <rFont val="Tahoma"/>
            <family val="0"/>
          </rPr>
          <t>hl</t>
        </r>
      </text>
    </comment>
    <comment ref="I33" authorId="0">
      <text>
        <r>
          <rPr>
            <b/>
            <sz val="8"/>
            <rFont val="Tahoma"/>
            <family val="0"/>
          </rPr>
          <t>hl</t>
        </r>
      </text>
    </comment>
    <comment ref="AW36" authorId="0">
      <text>
        <r>
          <rPr>
            <b/>
            <sz val="8"/>
            <rFont val="Tahoma"/>
            <family val="0"/>
          </rPr>
          <t>hl</t>
        </r>
      </text>
    </comment>
    <comment ref="BZ36" authorId="0">
      <text>
        <r>
          <rPr>
            <b/>
            <sz val="8"/>
            <rFont val="Tahoma"/>
            <family val="0"/>
          </rPr>
          <t>hl</t>
        </r>
      </text>
    </comment>
    <comment ref="CP48" authorId="0">
      <text>
        <r>
          <rPr>
            <b/>
            <sz val="8"/>
            <rFont val="Tahoma"/>
            <family val="0"/>
          </rPr>
          <t>hl</t>
        </r>
      </text>
    </comment>
    <comment ref="DS48" authorId="0">
      <text>
        <r>
          <rPr>
            <b/>
            <sz val="8"/>
            <rFont val="Tahoma"/>
            <family val="0"/>
          </rPr>
          <t>hl</t>
        </r>
      </text>
    </comment>
    <comment ref="AW82" authorId="1">
      <text>
        <r>
          <rPr>
            <b/>
            <sz val="9"/>
            <rFont val="Tahoma"/>
            <family val="0"/>
          </rPr>
          <t>Thiếu kiểm tra</t>
        </r>
      </text>
    </comment>
    <comment ref="BV82" authorId="0">
      <text>
        <r>
          <rPr>
            <b/>
            <sz val="8"/>
            <rFont val="Tahoma"/>
            <family val="0"/>
          </rPr>
          <t>QST</t>
        </r>
      </text>
    </comment>
    <comment ref="BZ82" authorId="0">
      <text>
        <r>
          <rPr>
            <b/>
            <sz val="8"/>
            <rFont val="Tahoma"/>
            <family val="0"/>
          </rPr>
          <t>ko học</t>
        </r>
      </text>
    </comment>
    <comment ref="CP82" authorId="1">
      <text>
        <r>
          <rPr>
            <b/>
            <sz val="9"/>
            <rFont val="Tahoma"/>
            <family val="0"/>
          </rPr>
          <t>Thiếu kiểm tra</t>
        </r>
      </text>
    </comment>
    <comment ref="DO82" authorId="0">
      <text>
        <r>
          <rPr>
            <b/>
            <sz val="8"/>
            <rFont val="Tahoma"/>
            <family val="0"/>
          </rPr>
          <t>QST</t>
        </r>
      </text>
    </comment>
    <comment ref="DS82" authorId="0">
      <text>
        <r>
          <rPr>
            <b/>
            <sz val="8"/>
            <rFont val="Tahoma"/>
            <family val="0"/>
          </rPr>
          <t>ko học</t>
        </r>
      </text>
    </comment>
    <comment ref="C83" authorId="0">
      <text>
        <r>
          <rPr>
            <b/>
            <sz val="8"/>
            <rFont val="Tahoma"/>
            <family val="0"/>
          </rPr>
          <t>Lên ĐH K4</t>
        </r>
      </text>
    </comment>
    <comment ref="AQ83" authorId="0">
      <text>
        <r>
          <rPr>
            <b/>
            <sz val="8"/>
            <rFont val="Tahoma"/>
            <family val="0"/>
          </rPr>
          <t>GV ko báo</t>
        </r>
        <r>
          <rPr>
            <sz val="8"/>
            <rFont val="Tahoma"/>
            <family val="0"/>
          </rPr>
          <t xml:space="preserve">
</t>
        </r>
      </text>
    </comment>
    <comment ref="AW83" authorId="1">
      <text>
        <r>
          <rPr>
            <b/>
            <sz val="9"/>
            <rFont val="Tahoma"/>
            <family val="0"/>
          </rPr>
          <t>ko có mặt</t>
        </r>
        <r>
          <rPr>
            <sz val="9"/>
            <rFont val="Tahoma"/>
            <family val="0"/>
          </rPr>
          <t xml:space="preserve">
</t>
        </r>
      </text>
    </comment>
    <comment ref="BC83" authorId="0">
      <text>
        <r>
          <rPr>
            <b/>
            <sz val="8"/>
            <rFont val="Tahoma"/>
            <family val="0"/>
          </rPr>
          <t>Không học</t>
        </r>
      </text>
    </comment>
    <comment ref="BE83" authorId="0">
      <text>
        <r>
          <rPr>
            <b/>
            <sz val="8"/>
            <rFont val="Tahoma"/>
            <family val="0"/>
          </rPr>
          <t>bỏ học</t>
        </r>
      </text>
    </comment>
    <comment ref="CJ83" authorId="0">
      <text>
        <r>
          <rPr>
            <b/>
            <sz val="8"/>
            <rFont val="Tahoma"/>
            <family val="0"/>
          </rPr>
          <t>GV ko báo</t>
        </r>
        <r>
          <rPr>
            <sz val="8"/>
            <rFont val="Tahoma"/>
            <family val="0"/>
          </rPr>
          <t xml:space="preserve">
</t>
        </r>
      </text>
    </comment>
    <comment ref="CP83" authorId="1">
      <text>
        <r>
          <rPr>
            <b/>
            <sz val="9"/>
            <rFont val="Tahoma"/>
            <family val="0"/>
          </rPr>
          <t>ko có mặt</t>
        </r>
        <r>
          <rPr>
            <sz val="9"/>
            <rFont val="Tahoma"/>
            <family val="0"/>
          </rPr>
          <t xml:space="preserve">
</t>
        </r>
      </text>
    </comment>
    <comment ref="CV83" authorId="0">
      <text>
        <r>
          <rPr>
            <b/>
            <sz val="8"/>
            <rFont val="Tahoma"/>
            <family val="0"/>
          </rPr>
          <t>Không học</t>
        </r>
      </text>
    </comment>
    <comment ref="CX83" authorId="0">
      <text>
        <r>
          <rPr>
            <b/>
            <sz val="8"/>
            <rFont val="Tahoma"/>
            <family val="0"/>
          </rPr>
          <t>bỏ học</t>
        </r>
      </text>
    </comment>
    <comment ref="C84" authorId="0">
      <text>
        <r>
          <rPr>
            <b/>
            <sz val="8"/>
            <rFont val="Tahoma"/>
            <family val="0"/>
          </rPr>
          <t>Từ TDH20 4/3/11</t>
        </r>
      </text>
    </comment>
    <comment ref="Y85" authorId="2">
      <text>
        <r>
          <rPr>
            <b/>
            <sz val="8"/>
            <rFont val="Tahoma"/>
            <family val="0"/>
          </rPr>
          <t>40/45</t>
        </r>
        <r>
          <rPr>
            <sz val="8"/>
            <rFont val="Tahoma"/>
            <family val="0"/>
          </rPr>
          <t xml:space="preserve">
</t>
        </r>
      </text>
    </comment>
    <comment ref="Y86" authorId="2">
      <text>
        <r>
          <rPr>
            <b/>
            <sz val="8"/>
            <rFont val="Tahoma"/>
            <family val="0"/>
          </rPr>
          <t>qst 30/45</t>
        </r>
      </text>
    </comment>
    <comment ref="C87" authorId="1">
      <text>
        <r>
          <rPr>
            <b/>
            <sz val="9"/>
            <rFont val="Tahoma"/>
            <family val="0"/>
          </rPr>
          <t>XT</t>
        </r>
        <r>
          <rPr>
            <sz val="9"/>
            <rFont val="Tahoma"/>
            <family val="0"/>
          </rPr>
          <t xml:space="preserve">
</t>
        </r>
      </text>
    </comment>
    <comment ref="Y87" authorId="2">
      <text>
        <r>
          <rPr>
            <b/>
            <sz val="8"/>
            <rFont val="Tahoma"/>
            <family val="0"/>
          </rPr>
          <t>ko học</t>
        </r>
        <r>
          <rPr>
            <sz val="8"/>
            <rFont val="Tahoma"/>
            <family val="0"/>
          </rPr>
          <t xml:space="preserve">
</t>
        </r>
      </text>
    </comment>
    <comment ref="AA87" authorId="1">
      <text>
        <r>
          <rPr>
            <b/>
            <sz val="9"/>
            <rFont val="Tahoma"/>
            <family val="0"/>
          </rPr>
          <t>ko hoc</t>
        </r>
        <r>
          <rPr>
            <sz val="9"/>
            <rFont val="Tahoma"/>
            <family val="0"/>
          </rPr>
          <t xml:space="preserve">
</t>
        </r>
      </text>
    </comment>
    <comment ref="AC87" authorId="1">
      <text>
        <r>
          <rPr>
            <b/>
            <sz val="9"/>
            <rFont val="Tahoma"/>
            <family val="0"/>
          </rPr>
          <t>ko bao diem</t>
        </r>
      </text>
    </comment>
    <comment ref="C88" authorId="1">
      <text>
        <r>
          <rPr>
            <b/>
            <sz val="9"/>
            <rFont val="Tahoma"/>
            <family val="0"/>
          </rPr>
          <t>BL</t>
        </r>
        <r>
          <rPr>
            <sz val="9"/>
            <rFont val="Tahoma"/>
            <family val="0"/>
          </rPr>
          <t xml:space="preserve">
</t>
        </r>
      </text>
    </comment>
    <comment ref="I88" authorId="0">
      <text>
        <r>
          <rPr>
            <b/>
            <sz val="8"/>
            <rFont val="Tahoma"/>
            <family val="0"/>
          </rPr>
          <t>Bỏ thi VLD</t>
        </r>
        <r>
          <rPr>
            <sz val="8"/>
            <rFont val="Tahoma"/>
            <family val="0"/>
          </rPr>
          <t xml:space="preserve">
</t>
        </r>
      </text>
    </comment>
    <comment ref="M88" authorId="0">
      <text>
        <r>
          <rPr>
            <b/>
            <sz val="8"/>
            <rFont val="Tahoma"/>
            <family val="0"/>
          </rPr>
          <t>Ko đư đk</t>
        </r>
      </text>
    </comment>
    <comment ref="Y88" authorId="2">
      <text>
        <r>
          <rPr>
            <b/>
            <sz val="8"/>
            <rFont val="Tahoma"/>
            <family val="0"/>
          </rPr>
          <t>ko học</t>
        </r>
        <r>
          <rPr>
            <sz val="8"/>
            <rFont val="Tahoma"/>
            <family val="0"/>
          </rPr>
          <t xml:space="preserve">
</t>
        </r>
      </text>
    </comment>
    <comment ref="AA88" authorId="1">
      <text>
        <r>
          <rPr>
            <b/>
            <sz val="9"/>
            <rFont val="Tahoma"/>
            <family val="0"/>
          </rPr>
          <t>ko hoc</t>
        </r>
        <r>
          <rPr>
            <sz val="9"/>
            <rFont val="Tahoma"/>
            <family val="0"/>
          </rPr>
          <t xml:space="preserve">
</t>
        </r>
      </text>
    </comment>
    <comment ref="AC88" authorId="1">
      <text>
        <r>
          <rPr>
            <b/>
            <sz val="9"/>
            <rFont val="Tahoma"/>
            <family val="0"/>
          </rPr>
          <t>ko bao diem</t>
        </r>
        <r>
          <rPr>
            <sz val="9"/>
            <rFont val="Tahoma"/>
            <family val="0"/>
          </rPr>
          <t xml:space="preserve">
</t>
        </r>
      </text>
    </comment>
    <comment ref="C89" authorId="1">
      <text>
        <r>
          <rPr>
            <b/>
            <sz val="9"/>
            <rFont val="Tahoma"/>
            <family val="0"/>
          </rPr>
          <t>BL</t>
        </r>
        <r>
          <rPr>
            <sz val="9"/>
            <rFont val="Tahoma"/>
            <family val="0"/>
          </rPr>
          <t xml:space="preserve">
</t>
        </r>
      </text>
    </comment>
    <comment ref="Y89" authorId="2">
      <text>
        <r>
          <rPr>
            <b/>
            <sz val="8"/>
            <rFont val="Tahoma"/>
            <family val="0"/>
          </rPr>
          <t>ko học</t>
        </r>
      </text>
    </comment>
    <comment ref="AA89" authorId="1">
      <text>
        <r>
          <rPr>
            <b/>
            <sz val="9"/>
            <rFont val="Tahoma"/>
            <family val="0"/>
          </rPr>
          <t>ko hoc</t>
        </r>
      </text>
    </comment>
    <comment ref="AC89" authorId="1">
      <text>
        <r>
          <rPr>
            <b/>
            <sz val="9"/>
            <rFont val="Tahoma"/>
            <family val="0"/>
          </rPr>
          <t>GV ko bao diem</t>
        </r>
      </text>
    </comment>
    <comment ref="C90" authorId="0">
      <text>
        <r>
          <rPr>
            <b/>
            <sz val="8"/>
            <rFont val="Tahoma"/>
            <family val="0"/>
          </rPr>
          <t>KTM20B</t>
        </r>
        <r>
          <rPr>
            <sz val="8"/>
            <rFont val="Tahoma"/>
            <family val="0"/>
          </rPr>
          <t xml:space="preserve">
</t>
        </r>
      </text>
    </comment>
    <comment ref="C91" authorId="0">
      <text>
        <r>
          <rPr>
            <b/>
            <sz val="8"/>
            <rFont val="Tahoma"/>
            <family val="0"/>
          </rPr>
          <t>KT20</t>
        </r>
        <r>
          <rPr>
            <sz val="8"/>
            <rFont val="Tahoma"/>
            <family val="0"/>
          </rPr>
          <t xml:space="preserve">
</t>
        </r>
      </text>
    </comment>
    <comment ref="AA93" authorId="3">
      <text>
        <r>
          <rPr>
            <b/>
            <sz val="8"/>
            <rFont val="Tahoma"/>
            <family val="0"/>
          </rPr>
          <t>Ko đủ đk thi</t>
        </r>
        <r>
          <rPr>
            <sz val="8"/>
            <rFont val="Tahoma"/>
            <family val="0"/>
          </rPr>
          <t xml:space="preserve">
</t>
        </r>
      </text>
    </comment>
    <comment ref="G111" authorId="4">
      <text>
        <r>
          <rPr>
            <b/>
            <sz val="8"/>
            <rFont val="Tahoma"/>
            <family val="0"/>
          </rPr>
          <t>ko ĐK</t>
        </r>
        <r>
          <rPr>
            <sz val="8"/>
            <rFont val="Tahoma"/>
            <family val="0"/>
          </rPr>
          <t xml:space="preserve">
</t>
        </r>
      </text>
    </comment>
    <comment ref="I111" authorId="3">
      <text>
        <r>
          <rPr>
            <b/>
            <sz val="8"/>
            <rFont val="Tahoma"/>
            <family val="0"/>
          </rPr>
          <t>NQST</t>
        </r>
        <r>
          <rPr>
            <sz val="8"/>
            <rFont val="Tahoma"/>
            <family val="0"/>
          </rPr>
          <t xml:space="preserve">
</t>
        </r>
      </text>
    </comment>
    <comment ref="G112" authorId="4">
      <text>
        <r>
          <rPr>
            <b/>
            <sz val="8"/>
            <rFont val="Tahoma"/>
            <family val="0"/>
          </rPr>
          <t>KĐK</t>
        </r>
        <r>
          <rPr>
            <sz val="8"/>
            <rFont val="Tahoma"/>
            <family val="0"/>
          </rPr>
          <t xml:space="preserve">
</t>
        </r>
      </text>
    </comment>
    <comment ref="C113" authorId="4">
      <text>
        <r>
          <rPr>
            <sz val="8"/>
            <rFont val="Tahoma"/>
            <family val="0"/>
          </rPr>
          <t xml:space="preserve">ot18
</t>
        </r>
      </text>
    </comment>
  </commentList>
</comments>
</file>

<file path=xl/comments6.xml><?xml version="1.0" encoding="utf-8"?>
<comments xmlns="http://schemas.openxmlformats.org/spreadsheetml/2006/main">
  <authors>
    <author>Khoa CNTT</author>
  </authors>
  <commentList>
    <comment ref="C22" authorId="0">
      <text>
        <r>
          <rPr>
            <sz val="8"/>
            <rFont val="Tahoma"/>
            <family val="0"/>
          </rPr>
          <t xml:space="preserve">oto17 bao luu vao
</t>
        </r>
      </text>
    </comment>
    <comment ref="D40" authorId="0">
      <text>
        <r>
          <rPr>
            <b/>
            <sz val="8"/>
            <rFont val="Tahoma"/>
            <family val="0"/>
          </rPr>
          <t xml:space="preserve">ko hoc
</t>
        </r>
        <r>
          <rPr>
            <sz val="8"/>
            <rFont val="Tahoma"/>
            <family val="0"/>
          </rPr>
          <t xml:space="preserve">
</t>
        </r>
      </text>
    </comment>
    <comment ref="H40" authorId="0">
      <text>
        <r>
          <rPr>
            <sz val="8"/>
            <rFont val="Tahoma"/>
            <family val="0"/>
          </rPr>
          <t xml:space="preserve">ko hoc
</t>
        </r>
      </text>
    </comment>
    <comment ref="J40" authorId="0">
      <text>
        <r>
          <rPr>
            <b/>
            <sz val="8"/>
            <rFont val="Tahoma"/>
            <family val="0"/>
          </rPr>
          <t>bo hoc</t>
        </r>
        <r>
          <rPr>
            <sz val="8"/>
            <rFont val="Tahoma"/>
            <family val="0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0"/>
          </rPr>
          <t>bo hoc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<sst xmlns="http://schemas.openxmlformats.org/spreadsheetml/2006/main" count="1519" uniqueCount="626">
  <si>
    <t>C:\Program Files\Microsoft Office\OFFICE11\xlstart\ÿÿÿÿÿ.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</si>
  <si>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</si>
  <si>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</si>
  <si>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</si>
  <si>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</si>
  <si>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</si>
  <si>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</si>
  <si>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</si>
  <si>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</si>
  <si>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</si>
  <si>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</si>
  <si>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TT</t>
  </si>
  <si>
    <t>Hä vµ</t>
  </si>
  <si>
    <t>tªn</t>
  </si>
  <si>
    <t>kú 4</t>
  </si>
  <si>
    <t>n¨m 2</t>
  </si>
  <si>
    <t>T.kho¸ng</t>
  </si>
  <si>
    <t>tuyÓn</t>
  </si>
  <si>
    <t>tèt nghiÖp</t>
  </si>
  <si>
    <t>®iÓm</t>
  </si>
  <si>
    <t>kú 5</t>
  </si>
  <si>
    <t>DTTN</t>
  </si>
  <si>
    <t>toµn kho¸</t>
  </si>
  <si>
    <t>h¹ng</t>
  </si>
  <si>
    <t>tæng hîp</t>
  </si>
  <si>
    <t>TN</t>
  </si>
  <si>
    <t>§T­îng</t>
  </si>
  <si>
    <t>Anh</t>
  </si>
  <si>
    <t/>
  </si>
  <si>
    <t xml:space="preserve">NguyÔn ViÖt </t>
  </si>
  <si>
    <t xml:space="preserve">NguyÔn V¨n </t>
  </si>
  <si>
    <t>§øc</t>
  </si>
  <si>
    <t>Hoµ</t>
  </si>
  <si>
    <t xml:space="preserve">Vò ThÞ </t>
  </si>
  <si>
    <t xml:space="preserve">Lª ThÞ </t>
  </si>
  <si>
    <t xml:space="preserve">Ph¹m ThÞ </t>
  </si>
  <si>
    <t>lan</t>
  </si>
  <si>
    <t>Nam</t>
  </si>
  <si>
    <t xml:space="preserve">TrÇn ThÞ </t>
  </si>
  <si>
    <t>Ph­îng</t>
  </si>
  <si>
    <t xml:space="preserve">Vò H÷u </t>
  </si>
  <si>
    <t>S¬n</t>
  </si>
  <si>
    <t>Th¾m</t>
  </si>
  <si>
    <t xml:space="preserve">DiÖp BÝch </t>
  </si>
  <si>
    <t>ThuËn</t>
  </si>
  <si>
    <t>Tin</t>
  </si>
  <si>
    <t>TrÇn ThÞ Ngäc</t>
  </si>
  <si>
    <t>BÝch</t>
  </si>
  <si>
    <t>Trang</t>
  </si>
  <si>
    <t>QuyÕt</t>
  </si>
  <si>
    <t>CBC</t>
  </si>
  <si>
    <t>D­¬ng</t>
  </si>
  <si>
    <t>CTM</t>
  </si>
  <si>
    <t>TiÕng</t>
  </si>
  <si>
    <t>DGQP</t>
  </si>
  <si>
    <t>GDTC</t>
  </si>
  <si>
    <t>Ky 2</t>
  </si>
  <si>
    <t>CB</t>
  </si>
  <si>
    <t>N¨m 1</t>
  </si>
  <si>
    <t>§L-§KT-§T</t>
  </si>
  <si>
    <t>KT</t>
  </si>
  <si>
    <t>TuyÓn</t>
  </si>
  <si>
    <t>§iÖp</t>
  </si>
  <si>
    <t>Linh</t>
  </si>
  <si>
    <t>Th¸i</t>
  </si>
  <si>
    <t xml:space="preserve">NguyÔn M¹nh </t>
  </si>
  <si>
    <t>Thä</t>
  </si>
  <si>
    <t>Ph¹m Anh</t>
  </si>
  <si>
    <t>Tïng</t>
  </si>
  <si>
    <t>Trung</t>
  </si>
  <si>
    <t>Vò</t>
  </si>
  <si>
    <r>
      <t>y</t>
    </r>
    <r>
      <rPr>
        <i/>
        <sz val="10"/>
        <rFont val=".VnTime"/>
        <family val="2"/>
      </rPr>
      <t>Õn</t>
    </r>
  </si>
  <si>
    <t>Diem TK18.xls</t>
  </si>
  <si>
    <t>HiÒn</t>
  </si>
  <si>
    <t>HuyÒn</t>
  </si>
  <si>
    <t xml:space="preserve">NguyÔn ThÕ </t>
  </si>
  <si>
    <t xml:space="preserve">Lª V¨n </t>
  </si>
  <si>
    <t xml:space="preserve">Hµ Hång </t>
  </si>
  <si>
    <t xml:space="preserve">Ph¹m TiÕn </t>
  </si>
  <si>
    <t>B¾c</t>
  </si>
  <si>
    <t>NguyÔn H÷u</t>
  </si>
  <si>
    <t>C¶nh</t>
  </si>
  <si>
    <t xml:space="preserve">T« V¨n </t>
  </si>
  <si>
    <t>C­êng</t>
  </si>
  <si>
    <t xml:space="preserve">Vò V¨n </t>
  </si>
  <si>
    <t>Duy</t>
  </si>
  <si>
    <t>Phan V¨n</t>
  </si>
  <si>
    <t xml:space="preserve">NguyÔn Kh¾c </t>
  </si>
  <si>
    <t>§oµn</t>
  </si>
  <si>
    <t>L­¬ng TrÝ</t>
  </si>
  <si>
    <t>H¶i</t>
  </si>
  <si>
    <t>¢n V¨n</t>
  </si>
  <si>
    <t>Vò ThÞ Thi</t>
  </si>
  <si>
    <t xml:space="preserve">Cao §øc </t>
  </si>
  <si>
    <t>HiÖp</t>
  </si>
  <si>
    <t>Hïng</t>
  </si>
  <si>
    <t xml:space="preserve">§Æng Quang </t>
  </si>
  <si>
    <t>H­ng</t>
  </si>
  <si>
    <t xml:space="preserve">Bïi Long </t>
  </si>
  <si>
    <t>Kh¸nh</t>
  </si>
  <si>
    <t>Ph¹m §×nh</t>
  </si>
  <si>
    <t>KhiÓn</t>
  </si>
  <si>
    <t>Ng« Träng</t>
  </si>
  <si>
    <t>Ph¹m ThÕ</t>
  </si>
  <si>
    <t>L­îng</t>
  </si>
  <si>
    <t xml:space="preserve">L­u V¨n </t>
  </si>
  <si>
    <t>M¹nh</t>
  </si>
  <si>
    <t xml:space="preserve">Ph¹m Hïng </t>
  </si>
  <si>
    <t>Lª §¾c</t>
  </si>
  <si>
    <t xml:space="preserve">Ng« V¨n </t>
  </si>
  <si>
    <t xml:space="preserve">§oµn V¨n </t>
  </si>
  <si>
    <t>Tíi</t>
  </si>
  <si>
    <t xml:space="preserve">Hoµng M¹nh </t>
  </si>
  <si>
    <t>Tr×nh</t>
  </si>
  <si>
    <t xml:space="preserve">Lª Anh </t>
  </si>
  <si>
    <t>TuÊn</t>
  </si>
  <si>
    <t xml:space="preserve">Ng« Träng </t>
  </si>
  <si>
    <t>ViÖt</t>
  </si>
  <si>
    <t xml:space="preserve">L¹i V¨n </t>
  </si>
  <si>
    <t xml:space="preserve">§ång ThÕ </t>
  </si>
  <si>
    <t>Tu 1-31: «t«18</t>
  </si>
  <si>
    <t>Lª H÷u</t>
  </si>
  <si>
    <t>B»ng</t>
  </si>
  <si>
    <t>Cå V¨n</t>
  </si>
  <si>
    <t>Dòng</t>
  </si>
  <si>
    <t>NguyÔn TrÇn B×nh</t>
  </si>
  <si>
    <t>Bïi ThÞ Thu</t>
  </si>
  <si>
    <t>Giang</t>
  </si>
  <si>
    <t xml:space="preserve">NguyÔn Nh­ </t>
  </si>
  <si>
    <t>Hu©n</t>
  </si>
  <si>
    <t xml:space="preserve">T¹ Thanh </t>
  </si>
  <si>
    <t xml:space="preserve">TrÇn §¨ng </t>
  </si>
  <si>
    <t>Lu©n</t>
  </si>
  <si>
    <t>TrÇn Ngäc</t>
  </si>
  <si>
    <t xml:space="preserve">TrÇn Biªn </t>
  </si>
  <si>
    <t>Thuú</t>
  </si>
  <si>
    <t>TiÕn</t>
  </si>
  <si>
    <t>Träng</t>
  </si>
  <si>
    <t xml:space="preserve">NguyÔn Thµnh </t>
  </si>
  <si>
    <t xml:space="preserve">TrÇn Thanh </t>
  </si>
  <si>
    <t xml:space="preserve">§ç TiÕn </t>
  </si>
  <si>
    <t>§ç V¨n</t>
  </si>
  <si>
    <t xml:space="preserve">§µo V¨n </t>
  </si>
  <si>
    <t>Mai §¨ng</t>
  </si>
  <si>
    <t>Trinh</t>
  </si>
  <si>
    <t>To¸n I</t>
  </si>
  <si>
    <t>CSLT</t>
  </si>
  <si>
    <t>Ho¸</t>
  </si>
  <si>
    <t>Líp  ¤t« 18</t>
  </si>
  <si>
    <t>Anh I</t>
  </si>
  <si>
    <t>Lý</t>
  </si>
  <si>
    <t>VKT</t>
  </si>
  <si>
    <t>T§</t>
  </si>
  <si>
    <t>CBT</t>
  </si>
  <si>
    <t>KI</t>
  </si>
  <si>
    <t>Long</t>
  </si>
  <si>
    <t>Cơ LT</t>
  </si>
  <si>
    <t>Hóa HC</t>
  </si>
  <si>
    <t>Vật lý</t>
  </si>
  <si>
    <t>Kỳ II</t>
  </si>
  <si>
    <t>TĐ</t>
  </si>
  <si>
    <t>Năm</t>
  </si>
  <si>
    <t>Đạt</t>
  </si>
  <si>
    <t>Nguyễn Văn</t>
  </si>
  <si>
    <t xml:space="preserve">Phạm Văn </t>
  </si>
  <si>
    <t>Cường</t>
  </si>
  <si>
    <t>Chung</t>
  </si>
  <si>
    <t>Hoàng</t>
  </si>
  <si>
    <t>Dương</t>
  </si>
  <si>
    <t>Hà</t>
  </si>
  <si>
    <t>Ngô Văn</t>
  </si>
  <si>
    <t>Hoan</t>
  </si>
  <si>
    <t>Huy</t>
  </si>
  <si>
    <t>Nguyễn Đình</t>
  </si>
  <si>
    <t xml:space="preserve">Nguyễn Ngọc </t>
  </si>
  <si>
    <t>Quý</t>
  </si>
  <si>
    <t>Nguyễn Đức</t>
  </si>
  <si>
    <t>Thu</t>
  </si>
  <si>
    <t>Tùng</t>
  </si>
  <si>
    <t xml:space="preserve">Trần Xuân </t>
  </si>
  <si>
    <t>Trịnh</t>
  </si>
  <si>
    <t>Bùi Thị</t>
  </si>
  <si>
    <t>Diệp</t>
  </si>
  <si>
    <t>Nguyễn Thị Hồng</t>
  </si>
  <si>
    <t>Hương</t>
  </si>
  <si>
    <t>Hải</t>
  </si>
  <si>
    <t xml:space="preserve">Nguyễn Thị </t>
  </si>
  <si>
    <t>Hưng</t>
  </si>
  <si>
    <t>Khánh</t>
  </si>
  <si>
    <t xml:space="preserve">Nguyễn Văn </t>
  </si>
  <si>
    <t>Tiến</t>
  </si>
  <si>
    <t>Tuấn</t>
  </si>
  <si>
    <t>Dũng</t>
  </si>
  <si>
    <t>Dung</t>
  </si>
  <si>
    <t>Lê Thị</t>
  </si>
  <si>
    <t>Đào Văn</t>
  </si>
  <si>
    <t>Nguyễn Thị</t>
  </si>
  <si>
    <t>Hiệp</t>
  </si>
  <si>
    <t>Hòa</t>
  </si>
  <si>
    <t>Nguyễn Quang</t>
  </si>
  <si>
    <t>Phạm Văn</t>
  </si>
  <si>
    <t>Quân</t>
  </si>
  <si>
    <t>Quyên</t>
  </si>
  <si>
    <t>Thanh</t>
  </si>
  <si>
    <t>Tài</t>
  </si>
  <si>
    <t>Trần Thị</t>
  </si>
  <si>
    <t>Thơm</t>
  </si>
  <si>
    <t>Thương</t>
  </si>
  <si>
    <t>Thắng</t>
  </si>
  <si>
    <t>Vũ Văn</t>
  </si>
  <si>
    <t>Nguyễn Thị Mai</t>
  </si>
  <si>
    <t>GDQP</t>
  </si>
  <si>
    <t>DDTC</t>
  </si>
  <si>
    <t xml:space="preserve">Tổng </t>
  </si>
  <si>
    <t>TBC</t>
  </si>
  <si>
    <t>điểm</t>
  </si>
  <si>
    <t xml:space="preserve">Hoàng Văn </t>
  </si>
  <si>
    <t>Minh</t>
  </si>
  <si>
    <t>Nguyễn Thanh</t>
  </si>
  <si>
    <t>Hoá ĐC</t>
  </si>
  <si>
    <t>Giái</t>
  </si>
  <si>
    <t>Kh¸</t>
  </si>
  <si>
    <t>Ngõng häc</t>
  </si>
  <si>
    <t>TBkh¸</t>
  </si>
  <si>
    <t>Th«i häc</t>
  </si>
  <si>
    <t>TT.HCM</t>
  </si>
  <si>
    <t>CN</t>
  </si>
  <si>
    <t>Kim loại</t>
  </si>
  <si>
    <t>Cơ khí</t>
  </si>
  <si>
    <t>T Đ</t>
  </si>
  <si>
    <t>HCM</t>
  </si>
  <si>
    <t xml:space="preserve">Cơ học </t>
  </si>
  <si>
    <t>máy</t>
  </si>
  <si>
    <t>Thủy lực</t>
  </si>
  <si>
    <t>MTL</t>
  </si>
  <si>
    <t>Hóa PT</t>
  </si>
  <si>
    <t>CB-KS</t>
  </si>
  <si>
    <t>Tuyển 1</t>
  </si>
  <si>
    <t>Tuyển 2</t>
  </si>
  <si>
    <t>Tuyển 3</t>
  </si>
  <si>
    <t xml:space="preserve">Đinh Công </t>
  </si>
  <si>
    <t>Chiến</t>
  </si>
  <si>
    <t>Bùi Thị Thùy</t>
  </si>
  <si>
    <t xml:space="preserve">Nguyễn Việt </t>
  </si>
  <si>
    <t>Giáp</t>
  </si>
  <si>
    <t>Nguyễn Thị Vân</t>
  </si>
  <si>
    <t>Nguyễn Trường</t>
  </si>
  <si>
    <t xml:space="preserve">Vũ Thị </t>
  </si>
  <si>
    <t>Phạm Đức</t>
  </si>
  <si>
    <t>Trần Nam</t>
  </si>
  <si>
    <t>Hiện</t>
  </si>
  <si>
    <t xml:space="preserve">Vũ Đình </t>
  </si>
  <si>
    <t>Đỗ Văn</t>
  </si>
  <si>
    <t>Hiếu</t>
  </si>
  <si>
    <t>Phạm Tuấn</t>
  </si>
  <si>
    <t>Nguyễn Khánh</t>
  </si>
  <si>
    <t>Trương Hải</t>
  </si>
  <si>
    <t>Hoàn</t>
  </si>
  <si>
    <t xml:space="preserve">Nguyễn Phước </t>
  </si>
  <si>
    <t xml:space="preserve">Đồng Văn </t>
  </si>
  <si>
    <t>Phạm Thị Kim</t>
  </si>
  <si>
    <t>Ngân</t>
  </si>
  <si>
    <t>Phạm Thúy</t>
  </si>
  <si>
    <t>Nga</t>
  </si>
  <si>
    <t>Phúc</t>
  </si>
  <si>
    <t>Nguyễn Duy</t>
  </si>
  <si>
    <t>Phạm Hồng</t>
  </si>
  <si>
    <t>Cao Thị</t>
  </si>
  <si>
    <t>Sáu</t>
  </si>
  <si>
    <t xml:space="preserve">Lý Đức </t>
  </si>
  <si>
    <t>Thành</t>
  </si>
  <si>
    <t>Phạm Thanh</t>
  </si>
  <si>
    <t>Tứ</t>
  </si>
  <si>
    <t>Trần Đình</t>
  </si>
  <si>
    <t>Trường</t>
  </si>
  <si>
    <t>Sái Tường Minh</t>
  </si>
  <si>
    <t xml:space="preserve">Nguyễn Thị Thúy </t>
  </si>
  <si>
    <t>Vân</t>
  </si>
  <si>
    <t xml:space="preserve">Trần Thị </t>
  </si>
  <si>
    <t>Xuân</t>
  </si>
  <si>
    <t xml:space="preserve">Vi Văn </t>
  </si>
  <si>
    <t>Ngô Thế</t>
  </si>
  <si>
    <t>Bùi Hữu</t>
  </si>
  <si>
    <t>Bách</t>
  </si>
  <si>
    <t>Đông</t>
  </si>
  <si>
    <t>Đinh Bá</t>
  </si>
  <si>
    <t>Cương</t>
  </si>
  <si>
    <t>Đinh Hồng</t>
  </si>
  <si>
    <t>Lương Thị</t>
  </si>
  <si>
    <t>Chiên</t>
  </si>
  <si>
    <t>Dương Hoàng</t>
  </si>
  <si>
    <t>Dương Thị</t>
  </si>
  <si>
    <t>Vũ Thị Thu</t>
  </si>
  <si>
    <t>Hường</t>
  </si>
  <si>
    <t>Nguyễn Như</t>
  </si>
  <si>
    <t>Hoa</t>
  </si>
  <si>
    <t>huân</t>
  </si>
  <si>
    <t>Trần Quang</t>
  </si>
  <si>
    <t>Trần Trung</t>
  </si>
  <si>
    <t>Kiên</t>
  </si>
  <si>
    <t>nguyễn Quang</t>
  </si>
  <si>
    <t>Luật</t>
  </si>
  <si>
    <t>Mơ</t>
  </si>
  <si>
    <t>Dương Bích</t>
  </si>
  <si>
    <t>Mai</t>
  </si>
  <si>
    <t>Tô Thị</t>
  </si>
  <si>
    <t>Lê Thị Thanh</t>
  </si>
  <si>
    <t>Trương THị Thanh</t>
  </si>
  <si>
    <t>Nhàn</t>
  </si>
  <si>
    <t>Nhung</t>
  </si>
  <si>
    <t>Phạm Thị Bích</t>
  </si>
  <si>
    <t>Phượng</t>
  </si>
  <si>
    <t>Vi Thị</t>
  </si>
  <si>
    <t>Phú</t>
  </si>
  <si>
    <t>Phong</t>
  </si>
  <si>
    <t>Trịnh Ngọc</t>
  </si>
  <si>
    <t>nguyễn Xuân</t>
  </si>
  <si>
    <t>Sớm</t>
  </si>
  <si>
    <t>Nguyễn Thị Yến</t>
  </si>
  <si>
    <t>Vương Thị Hoài</t>
  </si>
  <si>
    <t>Nguyễn Thị Minh</t>
  </si>
  <si>
    <t>Thùy</t>
  </si>
  <si>
    <t>Thúy</t>
  </si>
  <si>
    <t>Trương Thị</t>
  </si>
  <si>
    <t>Vũ Thị</t>
  </si>
  <si>
    <t>Nguyễn Sơn</t>
  </si>
  <si>
    <t>Bùi Đức</t>
  </si>
  <si>
    <t>Phạm Minh</t>
  </si>
  <si>
    <t>Đoàn THị Thu</t>
  </si>
  <si>
    <t>Yến</t>
  </si>
  <si>
    <t>Lớp Công nghệ Tuyển 20</t>
  </si>
  <si>
    <t>Lớp CĐ TK20</t>
  </si>
  <si>
    <t>Nguyễn Khắc</t>
  </si>
  <si>
    <t>Đại</t>
  </si>
  <si>
    <t>Đỗ Công</t>
  </si>
  <si>
    <t>Phạm Thế</t>
  </si>
  <si>
    <t>Huấn</t>
  </si>
  <si>
    <t>Vũ Quốc</t>
  </si>
  <si>
    <t>Vy Thị</t>
  </si>
  <si>
    <t>Huyền</t>
  </si>
  <si>
    <t>nam</t>
  </si>
  <si>
    <t>Thao</t>
  </si>
  <si>
    <t>Ngô Thị Thu</t>
  </si>
  <si>
    <t>Hoàng Gia</t>
  </si>
  <si>
    <t>Lớp MM20</t>
  </si>
  <si>
    <t xml:space="preserve">Nguyễn Thế </t>
  </si>
  <si>
    <t xml:space="preserve">Đinh Văn </t>
  </si>
  <si>
    <t>Dương Văn</t>
  </si>
  <si>
    <t xml:space="preserve">Vũ Hoàng </t>
  </si>
  <si>
    <t>Ty Ngọc</t>
  </si>
  <si>
    <t>Quyền</t>
  </si>
  <si>
    <t xml:space="preserve">Trần Hữu </t>
  </si>
  <si>
    <t xml:space="preserve">Nguyễn Tiến </t>
  </si>
  <si>
    <t xml:space="preserve">Trần Văn </t>
  </si>
  <si>
    <t>Trần Xuân</t>
  </si>
  <si>
    <t>Toán 1</t>
  </si>
  <si>
    <t>luật</t>
  </si>
  <si>
    <t>Tin học</t>
  </si>
  <si>
    <t>HHVKT</t>
  </si>
  <si>
    <t>T.Anh</t>
  </si>
  <si>
    <t>Hóa ĐC</t>
  </si>
  <si>
    <t>Pháp</t>
  </si>
  <si>
    <t>Toán</t>
  </si>
  <si>
    <t>HH-VKT</t>
  </si>
  <si>
    <t>T. Anh</t>
  </si>
  <si>
    <t>Hoá</t>
  </si>
  <si>
    <t>Tiếng anh</t>
  </si>
  <si>
    <t xml:space="preserve">Cù Văn </t>
  </si>
  <si>
    <t xml:space="preserve">Dương Vănỗ Bách </t>
  </si>
  <si>
    <t xml:space="preserve">Lê Quang </t>
  </si>
  <si>
    <t>Vinh</t>
  </si>
  <si>
    <t xml:space="preserve">Nguyễn Mạnh </t>
  </si>
  <si>
    <t>Ninh</t>
  </si>
  <si>
    <t xml:space="preserve">Trần Trung </t>
  </si>
  <si>
    <t>Kết</t>
  </si>
  <si>
    <t xml:space="preserve">Phạm Hồng </t>
  </si>
  <si>
    <t xml:space="preserve">Bùi Đức </t>
  </si>
  <si>
    <t xml:space="preserve">Bùi Xuân </t>
  </si>
  <si>
    <t>Triệu</t>
  </si>
  <si>
    <t xml:space="preserve">Trần Ngọc </t>
  </si>
  <si>
    <t>Hà Thị</t>
  </si>
  <si>
    <t>Nhị</t>
  </si>
  <si>
    <t>ô tô20</t>
  </si>
  <si>
    <t>Nguyên</t>
  </si>
  <si>
    <t>lý</t>
  </si>
  <si>
    <t>HG</t>
  </si>
  <si>
    <t>lý Mác</t>
  </si>
  <si>
    <t>qst</t>
  </si>
  <si>
    <t>ko học</t>
  </si>
  <si>
    <t>VL</t>
  </si>
  <si>
    <t>Thủy</t>
  </si>
  <si>
    <t>lực</t>
  </si>
  <si>
    <t>SBVL</t>
  </si>
  <si>
    <t>CLT</t>
  </si>
  <si>
    <t>Điện</t>
  </si>
  <si>
    <t>KTĐ</t>
  </si>
  <si>
    <t>Điện tử</t>
  </si>
  <si>
    <t>NLCB</t>
  </si>
  <si>
    <t>CN Mác</t>
  </si>
  <si>
    <t>LT</t>
  </si>
  <si>
    <t>Mạch</t>
  </si>
  <si>
    <t>Logic</t>
  </si>
  <si>
    <t>học</t>
  </si>
  <si>
    <t>CĐ</t>
  </si>
  <si>
    <t>HC</t>
  </si>
  <si>
    <t>PP</t>
  </si>
  <si>
    <t>Tính</t>
  </si>
  <si>
    <t>Anh 1</t>
  </si>
  <si>
    <t>hoá.</t>
  </si>
  <si>
    <t>hl</t>
  </si>
  <si>
    <t>hg</t>
  </si>
  <si>
    <t>3</t>
  </si>
  <si>
    <r>
      <t>y</t>
    </r>
    <r>
      <rPr>
        <i/>
        <sz val="12"/>
        <rFont val=".VnTime"/>
        <family val="2"/>
      </rPr>
      <t>Õn</t>
    </r>
  </si>
  <si>
    <t xml:space="preserve">Phạm Thị </t>
  </si>
  <si>
    <t xml:space="preserve">Trần Mạnh </t>
  </si>
  <si>
    <t>Hoàng Mạnh</t>
  </si>
  <si>
    <t>Hùng</t>
  </si>
  <si>
    <t xml:space="preserve">Tạ Hồng </t>
  </si>
  <si>
    <t xml:space="preserve">Ngô Văn </t>
  </si>
  <si>
    <t>Quang</t>
  </si>
  <si>
    <t>Vũ Trường</t>
  </si>
  <si>
    <t>Sơn</t>
  </si>
  <si>
    <t>Lương Trường</t>
  </si>
  <si>
    <t>Thịnh</t>
  </si>
  <si>
    <t>Lê Quốc</t>
  </si>
  <si>
    <t>qđ344</t>
  </si>
  <si>
    <t>hl344</t>
  </si>
  <si>
    <t>DS-ĐL</t>
  </si>
  <si>
    <t>Cơ học-KC</t>
  </si>
  <si>
    <t>Tin ƯD</t>
  </si>
  <si>
    <t>Nhiệt</t>
  </si>
  <si>
    <t>3,4</t>
  </si>
  <si>
    <t>3,3</t>
  </si>
  <si>
    <t>CT</t>
  </si>
  <si>
    <t>động cơ</t>
  </si>
  <si>
    <t>Họ và</t>
  </si>
  <si>
    <t>Tên</t>
  </si>
  <si>
    <t xml:space="preserve">Pháp </t>
  </si>
  <si>
    <t>CBKS</t>
  </si>
  <si>
    <t>K.Vật</t>
  </si>
  <si>
    <t>XSTK</t>
  </si>
  <si>
    <t>Hóa</t>
  </si>
  <si>
    <t>PT</t>
  </si>
  <si>
    <t>K.Thác</t>
  </si>
  <si>
    <t>T.Lực</t>
  </si>
  <si>
    <t>MĐ-TrĐĐ</t>
  </si>
  <si>
    <t>T bị</t>
  </si>
  <si>
    <t>điện</t>
  </si>
  <si>
    <t>Đoàn Văn</t>
  </si>
  <si>
    <t>kỳ</t>
  </si>
  <si>
    <t>ĐL</t>
  </si>
  <si>
    <t>CMCĐ</t>
  </si>
  <si>
    <t>XS</t>
  </si>
  <si>
    <t>Thống kê</t>
  </si>
  <si>
    <t>Nhiên liệu</t>
  </si>
  <si>
    <t>DM</t>
  </si>
  <si>
    <t>KT-KT</t>
  </si>
  <si>
    <t>Mỏ</t>
  </si>
  <si>
    <t>Họ và tên</t>
  </si>
  <si>
    <t xml:space="preserve">Nguyễn Đăng </t>
  </si>
  <si>
    <t>TN Hoá</t>
  </si>
  <si>
    <t>Ngày</t>
  </si>
  <si>
    <t>sinh</t>
  </si>
  <si>
    <t>21/2/92</t>
  </si>
  <si>
    <t>16/11/92</t>
  </si>
  <si>
    <t>15/9/92</t>
  </si>
  <si>
    <t>28/08/92</t>
  </si>
  <si>
    <t>25/04/92</t>
  </si>
  <si>
    <t>20/11/92</t>
  </si>
  <si>
    <t>20/10/92</t>
  </si>
  <si>
    <t>16/8/92</t>
  </si>
  <si>
    <t>20/9/92</t>
  </si>
  <si>
    <t>30/8/92</t>
  </si>
  <si>
    <t>29/3/92</t>
  </si>
  <si>
    <t>27/9/92</t>
  </si>
  <si>
    <t>16/3/92</t>
  </si>
  <si>
    <t>29/11/92</t>
  </si>
  <si>
    <t>30/5/92</t>
  </si>
  <si>
    <t>30/7/92</t>
  </si>
  <si>
    <t>13/10/92</t>
  </si>
  <si>
    <t>27/10/91</t>
  </si>
  <si>
    <t>24/2/92</t>
  </si>
  <si>
    <t>21/8/92</t>
  </si>
  <si>
    <t xml:space="preserve">Ngày </t>
  </si>
  <si>
    <t>26/2/92</t>
  </si>
  <si>
    <t>19/10/92</t>
  </si>
  <si>
    <t>22/02/92</t>
  </si>
  <si>
    <t>27/11/92</t>
  </si>
  <si>
    <t>16/9/92</t>
  </si>
  <si>
    <t>13/2/91</t>
  </si>
  <si>
    <t>18/5/91</t>
  </si>
  <si>
    <t>20/2/92</t>
  </si>
  <si>
    <t>20/3/92</t>
  </si>
  <si>
    <t>20/7/92</t>
  </si>
  <si>
    <t>17/7/92</t>
  </si>
  <si>
    <t>20/12/92</t>
  </si>
  <si>
    <t>16/9/90</t>
  </si>
  <si>
    <t>31/8/92</t>
  </si>
  <si>
    <t>28/10/91</t>
  </si>
  <si>
    <t>25/4/92</t>
  </si>
  <si>
    <t>13/6/92</t>
  </si>
  <si>
    <t>17/11/92</t>
  </si>
  <si>
    <t>17/8/91</t>
  </si>
  <si>
    <t>19/3/92</t>
  </si>
  <si>
    <t>25/2/92</t>
  </si>
  <si>
    <t>27/10/92</t>
  </si>
  <si>
    <t>21/9/92</t>
  </si>
  <si>
    <t>17/4/92</t>
  </si>
  <si>
    <t>14/2/92</t>
  </si>
  <si>
    <t>15/11/92</t>
  </si>
  <si>
    <t>22/10/92</t>
  </si>
  <si>
    <t>19/8/91</t>
  </si>
  <si>
    <t>19/2/92</t>
  </si>
  <si>
    <t>21/8/91</t>
  </si>
  <si>
    <t>TB</t>
  </si>
  <si>
    <t>Kém</t>
  </si>
  <si>
    <t>Yếu</t>
  </si>
  <si>
    <t>4</t>
  </si>
  <si>
    <t>TH Cơ khí</t>
  </si>
  <si>
    <t>2,4</t>
  </si>
  <si>
    <t>Công nghệ</t>
  </si>
  <si>
    <t>8</t>
  </si>
  <si>
    <t>SCM</t>
  </si>
  <si>
    <t>Động lực</t>
  </si>
  <si>
    <t>7</t>
  </si>
  <si>
    <t>Ôtô</t>
  </si>
  <si>
    <t>LT TT</t>
  </si>
  <si>
    <t>4,4</t>
  </si>
  <si>
    <t xml:space="preserve">Công nghệ </t>
  </si>
  <si>
    <t>CT phụ tùng</t>
  </si>
  <si>
    <t>Điện lạnh</t>
  </si>
  <si>
    <t>ôtô</t>
  </si>
  <si>
    <t>HTĐ</t>
  </si>
  <si>
    <t>Đtử ôtô</t>
  </si>
  <si>
    <t>MĐ-TBĐ</t>
  </si>
  <si>
    <t>6</t>
  </si>
  <si>
    <t>ĐCS VN</t>
  </si>
  <si>
    <t>ĐLCM</t>
  </si>
  <si>
    <t>TH</t>
  </si>
  <si>
    <t>Lái xe</t>
  </si>
  <si>
    <t>Atoàn</t>
  </si>
  <si>
    <t>M.Trường</t>
  </si>
  <si>
    <t>KI/1</t>
  </si>
  <si>
    <t>Ky 2/1</t>
  </si>
  <si>
    <t>kỳ1/2</t>
  </si>
  <si>
    <t xml:space="preserve">Điện </t>
  </si>
  <si>
    <t>khí hoá</t>
  </si>
  <si>
    <t>KTDN</t>
  </si>
  <si>
    <t>Vận tải</t>
  </si>
  <si>
    <t>kho</t>
  </si>
  <si>
    <t>tuyển2</t>
  </si>
  <si>
    <t>C. mạng</t>
  </si>
  <si>
    <t>Máy</t>
  </si>
  <si>
    <t>tuyển</t>
  </si>
  <si>
    <t>cách mạng</t>
  </si>
  <si>
    <t>M tải</t>
  </si>
  <si>
    <t>M nâng</t>
  </si>
  <si>
    <t>TT KS</t>
  </si>
  <si>
    <t>rắn</t>
  </si>
  <si>
    <t>Vận tải NS</t>
  </si>
  <si>
    <t>CC Nước</t>
  </si>
  <si>
    <t>và khí</t>
  </si>
  <si>
    <t>Tham</t>
  </si>
  <si>
    <t>quan</t>
  </si>
  <si>
    <t>9</t>
  </si>
  <si>
    <t>kỳ 2/2</t>
  </si>
  <si>
    <t>Xét lên lớp</t>
  </si>
  <si>
    <t>Xét lên lớp năm 1</t>
  </si>
  <si>
    <t>Trình</t>
  </si>
  <si>
    <t>&gt;5</t>
  </si>
  <si>
    <t>trình&gt;5</t>
  </si>
  <si>
    <t>Tổng</t>
  </si>
  <si>
    <t>trình</t>
  </si>
  <si>
    <t>Điện khí</t>
  </si>
  <si>
    <t>hoá</t>
  </si>
  <si>
    <t>Trang bị</t>
  </si>
  <si>
    <t>Tham quan</t>
  </si>
  <si>
    <t>TN Hóa</t>
  </si>
  <si>
    <t xml:space="preserve">TH </t>
  </si>
  <si>
    <t xml:space="preserve">Máy tuyển </t>
  </si>
  <si>
    <t>Lấy mẫu</t>
  </si>
  <si>
    <t>KNKB</t>
  </si>
  <si>
    <t>CCN-Khí</t>
  </si>
  <si>
    <t>Ngoại ngữ</t>
  </si>
  <si>
    <t>TC</t>
  </si>
  <si>
    <t>Đ lường</t>
  </si>
  <si>
    <t>ATMT</t>
  </si>
  <si>
    <t>C. khí</t>
  </si>
  <si>
    <t>NC tính</t>
  </si>
  <si>
    <t>k. tuyển</t>
  </si>
  <si>
    <t>T.Kế</t>
  </si>
  <si>
    <t>Xưởng T</t>
  </si>
  <si>
    <t>Năm2</t>
  </si>
  <si>
    <t>kỳ 3</t>
  </si>
  <si>
    <t>kỳ 4</t>
  </si>
  <si>
    <t>kỳ 5</t>
  </si>
  <si>
    <t>Động cơ</t>
  </si>
  <si>
    <t>BDSC</t>
  </si>
  <si>
    <t>Ô tô</t>
  </si>
  <si>
    <t>Tiếng</t>
  </si>
  <si>
    <t>KTTC</t>
  </si>
  <si>
    <t>Kết cấu</t>
  </si>
  <si>
    <t>P. Luật</t>
  </si>
  <si>
    <t>ĐC</t>
  </si>
  <si>
    <t>TT Điện</t>
  </si>
  <si>
    <t xml:space="preserve">kỳ3 </t>
  </si>
  <si>
    <t>Ky 4</t>
  </si>
  <si>
    <t>TT Tay nghề</t>
  </si>
  <si>
    <t>C. bản</t>
  </si>
  <si>
    <t>M&amp;TBM</t>
  </si>
  <si>
    <t>hầm lò</t>
  </si>
  <si>
    <t>trục tải</t>
  </si>
  <si>
    <t>Tr. Động</t>
  </si>
  <si>
    <t>Th.Khí</t>
  </si>
  <si>
    <t>Máy tuyển</t>
  </si>
  <si>
    <t xml:space="preserve">TTSCM </t>
  </si>
  <si>
    <t>&amp;TBM</t>
  </si>
  <si>
    <t>4,04</t>
  </si>
  <si>
    <t>Lªn líp</t>
  </si>
  <si>
    <t>TB kh¸</t>
  </si>
  <si>
    <t>Trung b×nh</t>
  </si>
  <si>
    <t>YÕu</t>
  </si>
  <si>
    <t>KÐm</t>
  </si>
  <si>
    <t>Tæng</t>
  </si>
  <si>
    <t>học lại</t>
  </si>
  <si>
    <t>kỳ1/3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</si>
</sst>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_-;\-* #,##0_-;_-* &quot;-&quot;_-;_-@_-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\$#,##0\ ;\(\$#,##0\)"/>
    <numFmt numFmtId="171" formatCode="&quot;\&quot;#,##0;[Red]&quot;\&quot;&quot;\&quot;\-#,##0"/>
    <numFmt numFmtId="172" formatCode="&quot;\&quot;#,##0.00;[Red]&quot;\&quot;&quot;\&quot;&quot;\&quot;&quot;\&quot;&quot;\&quot;&quot;\&quot;\-#,##0.00"/>
    <numFmt numFmtId="173" formatCode="&quot;\&quot;#,##0.00;[Red]&quot;\&quot;\-#,##0.00"/>
    <numFmt numFmtId="174" formatCode="&quot;\&quot;#,##0;[Red]&quot;\&quot;\-#,##0"/>
    <numFmt numFmtId="175" formatCode="#,##0\ &quot;€&quot;;\-#,##0\ &quot;€&quot;"/>
    <numFmt numFmtId="176" formatCode="#,##0\ &quot;€&quot;;[Red]\-#,##0\ &quot;€&quot;"/>
    <numFmt numFmtId="177" formatCode="#,##0.00\ &quot;€&quot;;\-#,##0.00\ &quot;€&quot;"/>
    <numFmt numFmtId="178" formatCode="#,##0.00\ &quot;€&quot;;[Red]\-#,##0.00\ &quot;€&quot;"/>
    <numFmt numFmtId="179" formatCode="_-* #,##0\ &quot;€&quot;_-;\-* #,##0\ &quot;€&quot;_-;_-* &quot;-&quot;\ &quot;€&quot;_-;_-@_-"/>
    <numFmt numFmtId="180" formatCode="_-* #,##0\ _€_-;\-* #,##0\ _€_-;_-* &quot;-&quot;\ _€_-;_-@_-"/>
    <numFmt numFmtId="181" formatCode="_-* #,##0.00\ &quot;€&quot;_-;\-* #,##0.00\ &quot;€&quot;_-;_-* &quot;-&quot;??\ &quot;€&quot;_-;_-@_-"/>
    <numFmt numFmtId="182" formatCode="_-* #,##0.00\ _€_-;\-* #,##0.00\ _€_-;_-* &quot;-&quot;??\ _€_-;_-@_-"/>
    <numFmt numFmtId="183" formatCode="0.00000"/>
    <numFmt numFmtId="184" formatCode="0.0000"/>
    <numFmt numFmtId="185" formatCode="_-* #,##0.00\ _₫_-;\-* #,##0.00\ _₫_-;_-* &quot;-&quot;??\ _₫_-;_-@_-"/>
    <numFmt numFmtId="186" formatCode="_-* #,##0\ _₫_-;\-* #,##0\ _₫_-;_-* &quot;-&quot;\ _₫_-;_-@_-"/>
    <numFmt numFmtId="187" formatCode="_-* #,##0.00\ &quot;₫&quot;_-;\-* #,##0.00\ &quot;₫&quot;_-;_-* &quot;-&quot;??\ &quot;₫&quot;_-;_-@_-"/>
    <numFmt numFmtId="188" formatCode="_-* #,##0\ &quot;₫&quot;_-;\-* #,##0\ &quot;₫&quot;_-;_-* &quot;-&quot;\ &quot;₫&quot;_-;_-@_-"/>
    <numFmt numFmtId="189" formatCode="#,##0\ &quot;₫&quot;;\-#,##0\ &quot;₫&quot;"/>
    <numFmt numFmtId="190" formatCode="#,##0\ &quot;₫&quot;;[Red]\-#,##0\ &quot;₫&quot;"/>
    <numFmt numFmtId="191" formatCode="#,##0.00\ &quot;₫&quot;;\-#,##0.00\ &quot;₫&quot;"/>
    <numFmt numFmtId="192" formatCode="#,##0.00\ &quot;₫&quot;;[Red]\-#,##0.00\ &quot;₫&quot;"/>
    <numFmt numFmtId="193" formatCode="0.000000"/>
    <numFmt numFmtId="194" formatCode="0.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\ ###\ ###\ ###"/>
    <numFmt numFmtId="199" formatCode="_(* #,##0_);_(* \(#,##0\);_(* &quot;-&quot;??_);_(@_)"/>
    <numFmt numFmtId="200" formatCode="_(* #,##0.0_);_(* \(#,##0.0\);_(* &quot;-&quot;??_);_(@_)"/>
    <numFmt numFmtId="201" formatCode="_(* #,##0.0_);_(* \(#,##0.0\);_(* &quot;-&quot;_);_(@_)"/>
    <numFmt numFmtId="202" formatCode="_(* #,##0.00_);_(* \(#,##0.00\);_(* &quot;-&quot;_);_(@_)"/>
    <numFmt numFmtId="203" formatCode="_(* #,##0.000_);_(* \(#,##0.000\);_(* &quot;-&quot;_);_(@_)"/>
    <numFmt numFmtId="204" formatCode="_(* #,##0.000_);_(* \(#,##0.000\);_(* &quot;-&quot;??_);_(@_)"/>
    <numFmt numFmtId="205" formatCode="_(* #,##0.0000_);_(* \(#,##0.0000\);_(* &quot;-&quot;??_);_(@_)"/>
    <numFmt numFmtId="206" formatCode="_(* #,##0.0_);_(* \(#,##0.0\);_(* &quot;-&quot;?_);_(@_)"/>
    <numFmt numFmtId="207" formatCode="0.00;[Red]0.00"/>
    <numFmt numFmtId="208" formatCode="0.0;[Red]0.0"/>
    <numFmt numFmtId="209" formatCode="0;[Red]0"/>
    <numFmt numFmtId="210" formatCode="0.000;[Red]0.000"/>
    <numFmt numFmtId="211" formatCode="0.0000;[Red]0.0000"/>
    <numFmt numFmtId="212" formatCode="0.00000;[Red]0.00000"/>
    <numFmt numFmtId="213" formatCode="0.000000;[Red]0.000000"/>
    <numFmt numFmtId="214" formatCode="0.0000000;[Red]0.0000000"/>
    <numFmt numFmtId="215" formatCode="0.00000000;[Red]0.00000000"/>
    <numFmt numFmtId="216" formatCode="0.000000000;[Red]0.000000000"/>
    <numFmt numFmtId="217" formatCode="0.0000000000;[Red]0.0000000000"/>
    <numFmt numFmtId="218" formatCode="#,##0.0"/>
    <numFmt numFmtId="219" formatCode="m/d"/>
    <numFmt numFmtId="220" formatCode="0.00000000"/>
    <numFmt numFmtId="221" formatCode="#,##0.00\ &quot;€&quot;;[Red]#,##0.00\ &quot;€&quot;"/>
    <numFmt numFmtId="222" formatCode="#,##0.00;[Red]#,##0.00"/>
    <numFmt numFmtId="223" formatCode="#,##0.000;[Red]#,##0.000"/>
    <numFmt numFmtId="224" formatCode="#,##0.0;[Red]#,##0.0"/>
  </numFmts>
  <fonts count="76">
    <font>
      <sz val="10"/>
      <name val="Arial"/>
      <family val="0"/>
    </font>
    <font>
      <sz val="14"/>
      <name val="??"/>
      <family val="3"/>
    </font>
    <font>
      <sz val="12"/>
      <name val="????"/>
      <family val="1"/>
    </font>
    <font>
      <sz val="12"/>
      <name val="Courier"/>
      <family val="3"/>
    </font>
    <font>
      <sz val="10"/>
      <name val="???"/>
      <family val="3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1"/>
      <name val="µ¸¿ò"/>
      <family val="0"/>
    </font>
    <font>
      <b/>
      <sz val="10"/>
      <name val="Helv"/>
      <family val="2"/>
    </font>
    <font>
      <u val="single"/>
      <sz val="12"/>
      <color indexed="36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.VnTime"/>
      <family val="0"/>
    </font>
    <font>
      <b/>
      <sz val="11"/>
      <name val="Helv"/>
      <family val="2"/>
    </font>
    <font>
      <sz val="12"/>
      <name val="¹ÙÅÁÃ¼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.VnTime"/>
      <family val="0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.VnTime"/>
      <family val="0"/>
    </font>
    <font>
      <b/>
      <i/>
      <sz val="10"/>
      <name val=".VnTime"/>
      <family val="0"/>
    </font>
    <font>
      <i/>
      <sz val="10"/>
      <name val=".VnTime"/>
      <family val="0"/>
    </font>
    <font>
      <b/>
      <i/>
      <sz val="10"/>
      <name val=".VnTimeH"/>
      <family val="2"/>
    </font>
    <font>
      <b/>
      <sz val="10"/>
      <name val=".VnTime"/>
      <family val="2"/>
    </font>
    <font>
      <sz val="11"/>
      <name val=".VnTime"/>
      <family val="2"/>
    </font>
    <font>
      <b/>
      <sz val="10"/>
      <color indexed="12"/>
      <name val=".VnTime"/>
      <family val="2"/>
    </font>
    <font>
      <sz val="10"/>
      <color indexed="8"/>
      <name val=".VnTime"/>
      <family val="2"/>
    </font>
    <font>
      <b/>
      <sz val="10"/>
      <color indexed="10"/>
      <name val=".VnTime"/>
      <family val="2"/>
    </font>
    <font>
      <sz val="10"/>
      <name val="Times New Roman"/>
      <family val="1"/>
    </font>
    <font>
      <i/>
      <sz val="10"/>
      <name val=".VnTimeH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b/>
      <i/>
      <sz val="12"/>
      <name val="Times New Roman"/>
      <family val="1"/>
    </font>
    <font>
      <b/>
      <i/>
      <sz val="12"/>
      <name val=".VnTime"/>
      <family val="2"/>
    </font>
    <font>
      <i/>
      <sz val="12"/>
      <name val=".VnTim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2"/>
      <color indexed="10"/>
      <name val=".VnTime"/>
      <family val="2"/>
    </font>
    <font>
      <i/>
      <sz val="12"/>
      <color indexed="10"/>
      <name val=".VnTime"/>
      <family val="2"/>
    </font>
    <font>
      <b/>
      <i/>
      <sz val="12"/>
      <name val="Arial"/>
      <family val="0"/>
    </font>
    <font>
      <i/>
      <sz val="12"/>
      <name val=".VnTime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2"/>
      <name val=".VnTime"/>
      <family val="2"/>
    </font>
    <font>
      <b/>
      <i/>
      <sz val="10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ashed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1" fillId="3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62" fillId="20" borderId="1" applyNumberFormat="0" applyAlignment="0" applyProtection="0"/>
    <xf numFmtId="0" fontId="9" fillId="0" borderId="0">
      <alignment/>
      <protection/>
    </xf>
    <xf numFmtId="0" fontId="6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5" fillId="4" borderId="0" applyNumberFormat="0" applyBorder="0" applyAlignment="0" applyProtection="0"/>
    <xf numFmtId="38" fontId="11" fillId="22" borderId="0" applyNumberFormat="0" applyBorder="0" applyAlignment="0" applyProtection="0"/>
    <xf numFmtId="0" fontId="12" fillId="0" borderId="0">
      <alignment horizontal="left"/>
      <protection/>
    </xf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7" borderId="1" applyNumberFormat="0" applyAlignment="0" applyProtection="0"/>
    <xf numFmtId="10" fontId="11" fillId="22" borderId="6" applyNumberFormat="0" applyBorder="0" applyAlignment="0" applyProtection="0"/>
    <xf numFmtId="0" fontId="68" fillId="0" borderId="7" applyNumberFormat="0" applyFill="0" applyAlignment="0" applyProtection="0"/>
    <xf numFmtId="0" fontId="16" fillId="0" borderId="8">
      <alignment/>
      <protection/>
    </xf>
    <xf numFmtId="0" fontId="69" fillId="23" borderId="0" applyNumberFormat="0" applyBorder="0" applyAlignment="0" applyProtection="0"/>
    <xf numFmtId="0" fontId="17" fillId="0" borderId="0">
      <alignment/>
      <protection/>
    </xf>
    <xf numFmtId="0" fontId="0" fillId="24" borderId="9" applyNumberFormat="0" applyFont="0" applyAlignment="0" applyProtection="0"/>
    <xf numFmtId="0" fontId="70" fillId="20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6" fillId="0" borderId="0">
      <alignment/>
      <protection/>
    </xf>
    <xf numFmtId="0" fontId="71" fillId="0" borderId="0" applyNumberFormat="0" applyFill="0" applyBorder="0" applyAlignment="0" applyProtection="0"/>
    <xf numFmtId="0" fontId="0" fillId="0" borderId="11" applyNumberFormat="0" applyFont="0" applyFill="0" applyAlignment="0" applyProtection="0"/>
    <xf numFmtId="0" fontId="72" fillId="0" borderId="0" applyNumberForma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9" fillId="0" borderId="0">
      <alignment/>
      <protection/>
    </xf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</cellStyleXfs>
  <cellXfs count="984">
    <xf numFmtId="0" fontId="0" fillId="0" borderId="0" xfId="0" applyAlignment="1">
      <alignment/>
    </xf>
    <xf numFmtId="0" fontId="42" fillId="22" borderId="12" xfId="0" applyFont="1" applyFill="1" applyBorder="1" applyAlignment="1">
      <alignment horizontal="center"/>
    </xf>
    <xf numFmtId="0" fontId="42" fillId="22" borderId="13" xfId="0" applyFont="1" applyFill="1" applyBorder="1" applyAlignment="1">
      <alignment horizontal="center"/>
    </xf>
    <xf numFmtId="0" fontId="23" fillId="4" borderId="0" xfId="106" applyFont="1" applyFill="1">
      <alignment/>
      <protection/>
    </xf>
    <xf numFmtId="0" fontId="0" fillId="0" borderId="0" xfId="106">
      <alignment/>
      <protection/>
    </xf>
    <xf numFmtId="0" fontId="0" fillId="4" borderId="0" xfId="106" applyFill="1">
      <alignment/>
      <protection/>
    </xf>
    <xf numFmtId="0" fontId="0" fillId="23" borderId="14" xfId="106" applyFill="1" applyBorder="1">
      <alignment/>
      <protection/>
    </xf>
    <xf numFmtId="0" fontId="24" fillId="25" borderId="15" xfId="106" applyFont="1" applyFill="1" applyBorder="1" applyAlignment="1">
      <alignment horizontal="center"/>
      <protection/>
    </xf>
    <xf numFmtId="0" fontId="25" fillId="26" borderId="16" xfId="106" applyFont="1" applyFill="1" applyBorder="1" applyAlignment="1">
      <alignment horizontal="center"/>
      <protection/>
    </xf>
    <xf numFmtId="0" fontId="24" fillId="25" borderId="16" xfId="106" applyFont="1" applyFill="1" applyBorder="1" applyAlignment="1">
      <alignment horizontal="center"/>
      <protection/>
    </xf>
    <xf numFmtId="0" fontId="24" fillId="25" borderId="17" xfId="106" applyFont="1" applyFill="1" applyBorder="1" applyAlignment="1">
      <alignment horizontal="center"/>
      <protection/>
    </xf>
    <xf numFmtId="0" fontId="0" fillId="23" borderId="18" xfId="106" applyFill="1" applyBorder="1">
      <alignment/>
      <protection/>
    </xf>
    <xf numFmtId="0" fontId="0" fillId="23" borderId="19" xfId="106" applyFill="1" applyBorder="1">
      <alignment/>
      <protection/>
    </xf>
    <xf numFmtId="0" fontId="26" fillId="0" borderId="0" xfId="0" applyFont="1" applyAlignment="1">
      <alignment/>
    </xf>
    <xf numFmtId="0" fontId="26" fillId="22" borderId="0" xfId="0" applyFont="1" applyFill="1" applyAlignment="1">
      <alignment/>
    </xf>
    <xf numFmtId="0" fontId="26" fillId="22" borderId="0" xfId="0" applyFont="1" applyFill="1" applyAlignment="1">
      <alignment/>
    </xf>
    <xf numFmtId="0" fontId="27" fillId="22" borderId="0" xfId="0" applyFont="1" applyFill="1" applyAlignment="1">
      <alignment horizontal="left"/>
    </xf>
    <xf numFmtId="0" fontId="26" fillId="22" borderId="0" xfId="0" applyFont="1" applyFill="1" applyBorder="1" applyAlignment="1">
      <alignment/>
    </xf>
    <xf numFmtId="0" fontId="27" fillId="22" borderId="0" xfId="0" applyFont="1" applyFill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27" fillId="22" borderId="0" xfId="0" applyFont="1" applyFill="1" applyBorder="1" applyAlignment="1">
      <alignment horizontal="left"/>
    </xf>
    <xf numFmtId="0" fontId="27" fillId="0" borderId="18" xfId="0" applyFont="1" applyBorder="1" applyAlignment="1">
      <alignment/>
    </xf>
    <xf numFmtId="0" fontId="27" fillId="0" borderId="20" xfId="0" applyFont="1" applyFill="1" applyBorder="1" applyAlignment="1">
      <alignment horizontal="center"/>
    </xf>
    <xf numFmtId="0" fontId="27" fillId="0" borderId="21" xfId="0" applyFont="1" applyBorder="1" applyAlignment="1">
      <alignment/>
    </xf>
    <xf numFmtId="0" fontId="27" fillId="22" borderId="20" xfId="0" applyFont="1" applyFill="1" applyBorder="1" applyAlignment="1">
      <alignment horizontal="center"/>
    </xf>
    <xf numFmtId="0" fontId="27" fillId="22" borderId="21" xfId="0" applyFont="1" applyFill="1" applyBorder="1" applyAlignment="1">
      <alignment horizontal="center"/>
    </xf>
    <xf numFmtId="0" fontId="27" fillId="22" borderId="22" xfId="0" applyFont="1" applyFill="1" applyBorder="1" applyAlignment="1">
      <alignment horizontal="center"/>
    </xf>
    <xf numFmtId="0" fontId="27" fillId="22" borderId="18" xfId="0" applyFont="1" applyFill="1" applyBorder="1" applyAlignment="1">
      <alignment horizontal="center"/>
    </xf>
    <xf numFmtId="0" fontId="27" fillId="22" borderId="20" xfId="0" applyFont="1" applyFill="1" applyBorder="1" applyAlignment="1">
      <alignment horizontal="left"/>
    </xf>
    <xf numFmtId="0" fontId="27" fillId="22" borderId="23" xfId="0" applyFont="1" applyFill="1" applyBorder="1" applyAlignment="1">
      <alignment horizontal="center"/>
    </xf>
    <xf numFmtId="0" fontId="27" fillId="22" borderId="4" xfId="0" applyFont="1" applyFill="1" applyBorder="1" applyAlignment="1">
      <alignment horizontal="center"/>
    </xf>
    <xf numFmtId="0" fontId="27" fillId="22" borderId="24" xfId="0" applyFont="1" applyFill="1" applyBorder="1" applyAlignment="1">
      <alignment horizontal="center"/>
    </xf>
    <xf numFmtId="0" fontId="27" fillId="22" borderId="24" xfId="0" applyFont="1" applyFill="1" applyBorder="1" applyAlignment="1">
      <alignment horizontal="left"/>
    </xf>
    <xf numFmtId="0" fontId="27" fillId="22" borderId="12" xfId="0" applyFont="1" applyFill="1" applyBorder="1" applyAlignment="1">
      <alignment horizontal="center"/>
    </xf>
    <xf numFmtId="0" fontId="27" fillId="22" borderId="25" xfId="0" applyFont="1" applyFill="1" applyBorder="1" applyAlignment="1">
      <alignment horizontal="left"/>
    </xf>
    <xf numFmtId="0" fontId="27" fillId="0" borderId="24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22" borderId="13" xfId="0" applyFont="1" applyFill="1" applyBorder="1" applyAlignment="1">
      <alignment horizontal="center"/>
    </xf>
    <xf numFmtId="0" fontId="27" fillId="22" borderId="25" xfId="0" applyFont="1" applyFill="1" applyBorder="1" applyAlignment="1">
      <alignment horizontal="center"/>
    </xf>
    <xf numFmtId="0" fontId="27" fillId="22" borderId="13" xfId="0" applyFont="1" applyFill="1" applyBorder="1" applyAlignment="1">
      <alignment horizontal="left"/>
    </xf>
    <xf numFmtId="0" fontId="27" fillId="22" borderId="12" xfId="0" applyFont="1" applyFill="1" applyBorder="1" applyAlignment="1">
      <alignment horizontal="left"/>
    </xf>
    <xf numFmtId="0" fontId="27" fillId="22" borderId="26" xfId="0" applyFont="1" applyFill="1" applyBorder="1" applyAlignment="1">
      <alignment horizontal="left"/>
    </xf>
    <xf numFmtId="0" fontId="27" fillId="22" borderId="27" xfId="0" applyFont="1" applyFill="1" applyBorder="1" applyAlignment="1">
      <alignment horizontal="center"/>
    </xf>
    <xf numFmtId="0" fontId="27" fillId="22" borderId="26" xfId="0" applyFont="1" applyFill="1" applyBorder="1" applyAlignment="1">
      <alignment horizontal="center"/>
    </xf>
    <xf numFmtId="0" fontId="27" fillId="22" borderId="0" xfId="0" applyFont="1" applyFill="1" applyBorder="1" applyAlignment="1">
      <alignment horizontal="center"/>
    </xf>
    <xf numFmtId="0" fontId="27" fillId="22" borderId="28" xfId="0" applyFont="1" applyFill="1" applyBorder="1" applyAlignment="1">
      <alignment horizontal="center"/>
    </xf>
    <xf numFmtId="0" fontId="27" fillId="22" borderId="23" xfId="0" applyFont="1" applyFill="1" applyBorder="1" applyAlignment="1">
      <alignment horizontal="left"/>
    </xf>
    <xf numFmtId="0" fontId="27" fillId="22" borderId="29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27" xfId="0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12" xfId="0" applyFont="1" applyBorder="1" applyAlignment="1">
      <alignment/>
    </xf>
    <xf numFmtId="0" fontId="27" fillId="22" borderId="6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31" fillId="0" borderId="31" xfId="0" applyFont="1" applyBorder="1" applyAlignment="1">
      <alignment horizontal="left" wrapText="1" indent="1"/>
    </xf>
    <xf numFmtId="164" fontId="26" fillId="22" borderId="30" xfId="0" applyNumberFormat="1" applyFont="1" applyFill="1" applyBorder="1" applyAlignment="1">
      <alignment horizontal="center"/>
    </xf>
    <xf numFmtId="2" fontId="26" fillId="22" borderId="30" xfId="0" applyNumberFormat="1" applyFont="1" applyFill="1" applyBorder="1" applyAlignment="1">
      <alignment horizontal="center"/>
    </xf>
    <xf numFmtId="164" fontId="26" fillId="22" borderId="30" xfId="0" applyNumberFormat="1" applyFont="1" applyFill="1" applyBorder="1" applyAlignment="1">
      <alignment horizontal="center"/>
    </xf>
    <xf numFmtId="0" fontId="26" fillId="22" borderId="30" xfId="0" applyNumberFormat="1" applyFont="1" applyFill="1" applyBorder="1" applyAlignment="1">
      <alignment horizontal="center"/>
    </xf>
    <xf numFmtId="2" fontId="30" fillId="22" borderId="30" xfId="0" applyNumberFormat="1" applyFont="1" applyFill="1" applyBorder="1" applyAlignment="1">
      <alignment horizontal="center"/>
    </xf>
    <xf numFmtId="164" fontId="27" fillId="22" borderId="32" xfId="0" applyNumberFormat="1" applyFont="1" applyFill="1" applyBorder="1" applyAlignment="1">
      <alignment horizontal="center"/>
    </xf>
    <xf numFmtId="164" fontId="27" fillId="22" borderId="30" xfId="0" applyNumberFormat="1" applyFont="1" applyFill="1" applyBorder="1" applyAlignment="1">
      <alignment horizontal="center"/>
    </xf>
    <xf numFmtId="0" fontId="28" fillId="22" borderId="30" xfId="0" applyFont="1" applyFill="1" applyBorder="1" applyAlignment="1">
      <alignment horizontal="center"/>
    </xf>
    <xf numFmtId="0" fontId="27" fillId="22" borderId="30" xfId="0" applyFont="1" applyFill="1" applyBorder="1" applyAlignment="1">
      <alignment horizontal="center"/>
    </xf>
    <xf numFmtId="164" fontId="26" fillId="22" borderId="30" xfId="0" applyNumberFormat="1" applyFont="1" applyFill="1" applyBorder="1" applyAlignment="1">
      <alignment horizontal="center"/>
    </xf>
    <xf numFmtId="164" fontId="26" fillId="22" borderId="30" xfId="0" applyNumberFormat="1" applyFont="1" applyFill="1" applyBorder="1" applyAlignment="1">
      <alignment horizontal="right"/>
    </xf>
    <xf numFmtId="164" fontId="30" fillId="22" borderId="30" xfId="0" applyNumberFormat="1" applyFont="1" applyFill="1" applyBorder="1" applyAlignment="1">
      <alignment horizontal="center"/>
    </xf>
    <xf numFmtId="164" fontId="32" fillId="22" borderId="30" xfId="0" applyNumberFormat="1" applyFont="1" applyFill="1" applyBorder="1" applyAlignment="1">
      <alignment horizontal="center"/>
    </xf>
    <xf numFmtId="164" fontId="33" fillId="22" borderId="30" xfId="0" applyNumberFormat="1" applyFont="1" applyFill="1" applyBorder="1" applyAlignment="1">
      <alignment horizontal="center"/>
    </xf>
    <xf numFmtId="164" fontId="28" fillId="0" borderId="30" xfId="0" applyNumberFormat="1" applyFont="1" applyBorder="1" applyAlignment="1">
      <alignment horizontal="center"/>
    </xf>
    <xf numFmtId="164" fontId="26" fillId="0" borderId="30" xfId="0" applyNumberFormat="1" applyFont="1" applyBorder="1" applyAlignment="1">
      <alignment horizontal="center"/>
    </xf>
    <xf numFmtId="164" fontId="26" fillId="0" borderId="30" xfId="0" applyNumberFormat="1" applyFont="1" applyBorder="1" applyAlignment="1">
      <alignment horizontal="center"/>
    </xf>
    <xf numFmtId="164" fontId="27" fillId="0" borderId="30" xfId="0" applyNumberFormat="1" applyFont="1" applyBorder="1" applyAlignment="1">
      <alignment horizontal="center"/>
    </xf>
    <xf numFmtId="164" fontId="28" fillId="0" borderId="30" xfId="0" applyNumberFormat="1" applyFont="1" applyBorder="1" applyAlignment="1">
      <alignment horizontal="center"/>
    </xf>
    <xf numFmtId="0" fontId="26" fillId="0" borderId="30" xfId="0" applyFont="1" applyBorder="1" applyAlignment="1">
      <alignment/>
    </xf>
    <xf numFmtId="0" fontId="31" fillId="0" borderId="33" xfId="0" applyFont="1" applyBorder="1" applyAlignment="1">
      <alignment horizontal="left" wrapText="1" indent="1"/>
    </xf>
    <xf numFmtId="0" fontId="31" fillId="0" borderId="34" xfId="0" applyFont="1" applyBorder="1" applyAlignment="1">
      <alignment wrapText="1"/>
    </xf>
    <xf numFmtId="164" fontId="26" fillId="22" borderId="35" xfId="0" applyNumberFormat="1" applyFont="1" applyFill="1" applyBorder="1" applyAlignment="1">
      <alignment horizontal="center"/>
    </xf>
    <xf numFmtId="2" fontId="26" fillId="22" borderId="35" xfId="0" applyNumberFormat="1" applyFont="1" applyFill="1" applyBorder="1" applyAlignment="1">
      <alignment horizontal="center"/>
    </xf>
    <xf numFmtId="164" fontId="26" fillId="22" borderId="35" xfId="0" applyNumberFormat="1" applyFont="1" applyFill="1" applyBorder="1" applyAlignment="1">
      <alignment horizontal="center"/>
    </xf>
    <xf numFmtId="0" fontId="26" fillId="22" borderId="35" xfId="0" applyNumberFormat="1" applyFont="1" applyFill="1" applyBorder="1" applyAlignment="1">
      <alignment horizontal="center"/>
    </xf>
    <xf numFmtId="0" fontId="26" fillId="22" borderId="35" xfId="0" applyFont="1" applyFill="1" applyBorder="1" applyAlignment="1">
      <alignment horizontal="center"/>
    </xf>
    <xf numFmtId="0" fontId="28" fillId="22" borderId="35" xfId="0" applyFont="1" applyFill="1" applyBorder="1" applyAlignment="1">
      <alignment horizontal="center"/>
    </xf>
    <xf numFmtId="0" fontId="27" fillId="22" borderId="35" xfId="0" applyFont="1" applyFill="1" applyBorder="1" applyAlignment="1">
      <alignment horizontal="center"/>
    </xf>
    <xf numFmtId="164" fontId="26" fillId="22" borderId="35" xfId="0" applyNumberFormat="1" applyFont="1" applyFill="1" applyBorder="1" applyAlignment="1">
      <alignment horizontal="center"/>
    </xf>
    <xf numFmtId="164" fontId="26" fillId="22" borderId="35" xfId="0" applyNumberFormat="1" applyFont="1" applyFill="1" applyBorder="1" applyAlignment="1">
      <alignment horizontal="right"/>
    </xf>
    <xf numFmtId="164" fontId="30" fillId="22" borderId="35" xfId="0" applyNumberFormat="1" applyFont="1" applyFill="1" applyBorder="1" applyAlignment="1">
      <alignment horizontal="center"/>
    </xf>
    <xf numFmtId="164" fontId="32" fillId="22" borderId="35" xfId="0" applyNumberFormat="1" applyFont="1" applyFill="1" applyBorder="1" applyAlignment="1">
      <alignment horizontal="center"/>
    </xf>
    <xf numFmtId="164" fontId="33" fillId="22" borderId="35" xfId="0" applyNumberFormat="1" applyFont="1" applyFill="1" applyBorder="1" applyAlignment="1">
      <alignment horizontal="center"/>
    </xf>
    <xf numFmtId="164" fontId="26" fillId="0" borderId="35" xfId="0" applyNumberFormat="1" applyFont="1" applyBorder="1" applyAlignment="1">
      <alignment horizontal="center"/>
    </xf>
    <xf numFmtId="164" fontId="26" fillId="0" borderId="35" xfId="0" applyNumberFormat="1" applyFont="1" applyBorder="1" applyAlignment="1">
      <alignment horizontal="center"/>
    </xf>
    <xf numFmtId="164" fontId="27" fillId="0" borderId="35" xfId="0" applyNumberFormat="1" applyFont="1" applyBorder="1" applyAlignment="1">
      <alignment horizontal="center"/>
    </xf>
    <xf numFmtId="164" fontId="28" fillId="0" borderId="35" xfId="0" applyNumberFormat="1" applyFont="1" applyBorder="1" applyAlignment="1">
      <alignment horizontal="center"/>
    </xf>
    <xf numFmtId="0" fontId="26" fillId="0" borderId="36" xfId="0" applyFont="1" applyBorder="1" applyAlignment="1">
      <alignment/>
    </xf>
    <xf numFmtId="49" fontId="28" fillId="22" borderId="35" xfId="0" applyNumberFormat="1" applyFont="1" applyFill="1" applyBorder="1" applyAlignment="1">
      <alignment horizontal="center"/>
    </xf>
    <xf numFmtId="49" fontId="26" fillId="22" borderId="30" xfId="0" applyNumberFormat="1" applyFont="1" applyFill="1" applyBorder="1" applyAlignment="1">
      <alignment horizontal="center"/>
    </xf>
    <xf numFmtId="49" fontId="28" fillId="22" borderId="30" xfId="0" applyNumberFormat="1" applyFont="1" applyFill="1" applyBorder="1" applyAlignment="1">
      <alignment horizontal="center"/>
    </xf>
    <xf numFmtId="49" fontId="28" fillId="0" borderId="30" xfId="0" applyNumberFormat="1" applyFont="1" applyBorder="1" applyAlignment="1">
      <alignment horizontal="center"/>
    </xf>
    <xf numFmtId="0" fontId="26" fillId="0" borderId="37" xfId="0" applyFont="1" applyBorder="1" applyAlignment="1">
      <alignment/>
    </xf>
    <xf numFmtId="0" fontId="31" fillId="0" borderId="38" xfId="0" applyFont="1" applyBorder="1" applyAlignment="1">
      <alignment wrapText="1"/>
    </xf>
    <xf numFmtId="49" fontId="28" fillId="22" borderId="27" xfId="0" applyNumberFormat="1" applyFont="1" applyFill="1" applyBorder="1" applyAlignment="1">
      <alignment horizontal="center"/>
    </xf>
    <xf numFmtId="164" fontId="26" fillId="22" borderId="27" xfId="0" applyNumberFormat="1" applyFont="1" applyFill="1" applyBorder="1" applyAlignment="1">
      <alignment horizontal="center"/>
    </xf>
    <xf numFmtId="164" fontId="26" fillId="22" borderId="27" xfId="0" applyNumberFormat="1" applyFont="1" applyFill="1" applyBorder="1" applyAlignment="1">
      <alignment horizontal="center"/>
    </xf>
    <xf numFmtId="164" fontId="32" fillId="22" borderId="27" xfId="0" applyNumberFormat="1" applyFont="1" applyFill="1" applyBorder="1" applyAlignment="1">
      <alignment horizontal="center"/>
    </xf>
    <xf numFmtId="49" fontId="28" fillId="0" borderId="27" xfId="0" applyNumberFormat="1" applyFont="1" applyBorder="1" applyAlignment="1">
      <alignment horizontal="center"/>
    </xf>
    <xf numFmtId="164" fontId="27" fillId="23" borderId="30" xfId="0" applyNumberFormat="1" applyFont="1" applyFill="1" applyBorder="1" applyAlignment="1">
      <alignment horizontal="center"/>
    </xf>
    <xf numFmtId="0" fontId="28" fillId="26" borderId="35" xfId="0" applyFont="1" applyFill="1" applyBorder="1" applyAlignment="1">
      <alignment horizontal="center"/>
    </xf>
    <xf numFmtId="0" fontId="26" fillId="22" borderId="30" xfId="0" applyFont="1" applyFill="1" applyBorder="1" applyAlignment="1">
      <alignment horizontal="center"/>
    </xf>
    <xf numFmtId="164" fontId="27" fillId="26" borderId="30" xfId="0" applyNumberFormat="1" applyFont="1" applyFill="1" applyBorder="1" applyAlignment="1">
      <alignment horizontal="center"/>
    </xf>
    <xf numFmtId="164" fontId="28" fillId="22" borderId="35" xfId="0" applyNumberFormat="1" applyFont="1" applyFill="1" applyBorder="1" applyAlignment="1">
      <alignment horizontal="center"/>
    </xf>
    <xf numFmtId="2" fontId="26" fillId="22" borderId="30" xfId="0" applyNumberFormat="1" applyFont="1" applyFill="1" applyBorder="1" applyAlignment="1">
      <alignment horizontal="center"/>
    </xf>
    <xf numFmtId="0" fontId="31" fillId="0" borderId="38" xfId="0" applyFont="1" applyFill="1" applyBorder="1" applyAlignment="1">
      <alignment wrapText="1"/>
    </xf>
    <xf numFmtId="164" fontId="34" fillId="22" borderId="27" xfId="0" applyNumberFormat="1" applyFont="1" applyFill="1" applyBorder="1" applyAlignment="1">
      <alignment horizontal="center"/>
    </xf>
    <xf numFmtId="164" fontId="35" fillId="22" borderId="30" xfId="0" applyNumberFormat="1" applyFont="1" applyFill="1" applyBorder="1" applyAlignment="1">
      <alignment horizontal="center"/>
    </xf>
    <xf numFmtId="164" fontId="26" fillId="0" borderId="37" xfId="0" applyNumberFormat="1" applyFont="1" applyBorder="1" applyAlignment="1">
      <alignment/>
    </xf>
    <xf numFmtId="0" fontId="31" fillId="0" borderId="39" xfId="0" applyFont="1" applyBorder="1" applyAlignment="1">
      <alignment horizontal="left" wrapText="1" indent="1"/>
    </xf>
    <xf numFmtId="0" fontId="31" fillId="0" borderId="40" xfId="0" applyFont="1" applyBorder="1" applyAlignment="1">
      <alignment wrapText="1"/>
    </xf>
    <xf numFmtId="164" fontId="26" fillId="22" borderId="41" xfId="0" applyNumberFormat="1" applyFont="1" applyFill="1" applyBorder="1" applyAlignment="1">
      <alignment horizontal="center"/>
    </xf>
    <xf numFmtId="2" fontId="26" fillId="22" borderId="41" xfId="0" applyNumberFormat="1" applyFont="1" applyFill="1" applyBorder="1" applyAlignment="1">
      <alignment horizontal="center"/>
    </xf>
    <xf numFmtId="164" fontId="26" fillId="22" borderId="41" xfId="0" applyNumberFormat="1" applyFont="1" applyFill="1" applyBorder="1" applyAlignment="1">
      <alignment horizontal="center"/>
    </xf>
    <xf numFmtId="0" fontId="26" fillId="22" borderId="41" xfId="0" applyNumberFormat="1" applyFont="1" applyFill="1" applyBorder="1" applyAlignment="1">
      <alignment horizontal="center"/>
    </xf>
    <xf numFmtId="0" fontId="28" fillId="22" borderId="27" xfId="0" applyFont="1" applyFill="1" applyBorder="1" applyAlignment="1">
      <alignment horizontal="center"/>
    </xf>
    <xf numFmtId="0" fontId="27" fillId="22" borderId="41" xfId="0" applyFont="1" applyFill="1" applyBorder="1" applyAlignment="1">
      <alignment horizontal="center"/>
    </xf>
    <xf numFmtId="164" fontId="26" fillId="22" borderId="41" xfId="0" applyNumberFormat="1" applyFont="1" applyFill="1" applyBorder="1" applyAlignment="1">
      <alignment horizontal="center"/>
    </xf>
    <xf numFmtId="164" fontId="26" fillId="22" borderId="41" xfId="0" applyNumberFormat="1" applyFont="1" applyFill="1" applyBorder="1" applyAlignment="1">
      <alignment horizontal="right"/>
    </xf>
    <xf numFmtId="164" fontId="30" fillId="22" borderId="41" xfId="0" applyNumberFormat="1" applyFont="1" applyFill="1" applyBorder="1" applyAlignment="1">
      <alignment horizontal="center"/>
    </xf>
    <xf numFmtId="164" fontId="33" fillId="22" borderId="27" xfId="0" applyNumberFormat="1" applyFont="1" applyFill="1" applyBorder="1" applyAlignment="1">
      <alignment horizontal="center"/>
    </xf>
    <xf numFmtId="164" fontId="26" fillId="22" borderId="27" xfId="0" applyNumberFormat="1" applyFont="1" applyFill="1" applyBorder="1" applyAlignment="1">
      <alignment horizontal="center"/>
    </xf>
    <xf numFmtId="164" fontId="27" fillId="22" borderId="41" xfId="0" applyNumberFormat="1" applyFont="1" applyFill="1" applyBorder="1" applyAlignment="1">
      <alignment horizontal="center"/>
    </xf>
    <xf numFmtId="164" fontId="28" fillId="0" borderId="41" xfId="0" applyNumberFormat="1" applyFont="1" applyBorder="1" applyAlignment="1">
      <alignment horizontal="center"/>
    </xf>
    <xf numFmtId="164" fontId="26" fillId="0" borderId="27" xfId="0" applyNumberFormat="1" applyFont="1" applyBorder="1" applyAlignment="1">
      <alignment horizontal="center"/>
    </xf>
    <xf numFmtId="164" fontId="26" fillId="0" borderId="27" xfId="0" applyNumberFormat="1" applyFont="1" applyBorder="1" applyAlignment="1">
      <alignment horizontal="center"/>
    </xf>
    <xf numFmtId="164" fontId="27" fillId="0" borderId="27" xfId="0" applyNumberFormat="1" applyFont="1" applyBorder="1" applyAlignment="1">
      <alignment horizontal="center"/>
    </xf>
    <xf numFmtId="164" fontId="28" fillId="0" borderId="27" xfId="0" applyNumberFormat="1" applyFont="1" applyBorder="1" applyAlignment="1">
      <alignment horizontal="center"/>
    </xf>
    <xf numFmtId="0" fontId="26" fillId="0" borderId="42" xfId="0" applyFont="1" applyBorder="1" applyAlignment="1">
      <alignment/>
    </xf>
    <xf numFmtId="0" fontId="31" fillId="22" borderId="31" xfId="0" applyFont="1" applyFill="1" applyBorder="1" applyAlignment="1">
      <alignment horizontal="left" wrapText="1" indent="1"/>
    </xf>
    <xf numFmtId="0" fontId="31" fillId="22" borderId="38" xfId="0" applyFont="1" applyFill="1" applyBorder="1" applyAlignment="1">
      <alignment wrapText="1"/>
    </xf>
    <xf numFmtId="164" fontId="26" fillId="26" borderId="30" xfId="0" applyNumberFormat="1" applyFont="1" applyFill="1" applyBorder="1" applyAlignment="1">
      <alignment horizontal="center"/>
    </xf>
    <xf numFmtId="164" fontId="26" fillId="26" borderId="30" xfId="0" applyNumberFormat="1" applyFont="1" applyFill="1" applyBorder="1" applyAlignment="1">
      <alignment horizontal="center"/>
    </xf>
    <xf numFmtId="164" fontId="26" fillId="26" borderId="30" xfId="0" applyNumberFormat="1" applyFont="1" applyFill="1" applyBorder="1" applyAlignment="1">
      <alignment horizontal="right"/>
    </xf>
    <xf numFmtId="164" fontId="30" fillId="26" borderId="30" xfId="0" applyNumberFormat="1" applyFont="1" applyFill="1" applyBorder="1" applyAlignment="1">
      <alignment horizontal="center"/>
    </xf>
    <xf numFmtId="164" fontId="26" fillId="26" borderId="30" xfId="0" applyNumberFormat="1" applyFont="1" applyFill="1" applyBorder="1" applyAlignment="1">
      <alignment horizontal="center"/>
    </xf>
    <xf numFmtId="0" fontId="26" fillId="26" borderId="30" xfId="0" applyNumberFormat="1" applyFont="1" applyFill="1" applyBorder="1" applyAlignment="1">
      <alignment horizontal="center"/>
    </xf>
    <xf numFmtId="164" fontId="32" fillId="26" borderId="30" xfId="0" applyNumberFormat="1" applyFont="1" applyFill="1" applyBorder="1" applyAlignment="1">
      <alignment horizontal="center"/>
    </xf>
    <xf numFmtId="164" fontId="33" fillId="26" borderId="30" xfId="0" applyNumberFormat="1" applyFont="1" applyFill="1" applyBorder="1" applyAlignment="1">
      <alignment horizontal="center"/>
    </xf>
    <xf numFmtId="164" fontId="28" fillId="26" borderId="30" xfId="0" applyNumberFormat="1" applyFont="1" applyFill="1" applyBorder="1" applyAlignment="1">
      <alignment horizontal="center"/>
    </xf>
    <xf numFmtId="164" fontId="27" fillId="26" borderId="30" xfId="0" applyNumberFormat="1" applyFont="1" applyFill="1" applyBorder="1" applyAlignment="1">
      <alignment horizontal="center"/>
    </xf>
    <xf numFmtId="164" fontId="28" fillId="26" borderId="30" xfId="0" applyNumberFormat="1" applyFont="1" applyFill="1" applyBorder="1" applyAlignment="1">
      <alignment horizontal="center"/>
    </xf>
    <xf numFmtId="0" fontId="26" fillId="26" borderId="30" xfId="0" applyFont="1" applyFill="1" applyBorder="1" applyAlignment="1">
      <alignment/>
    </xf>
    <xf numFmtId="0" fontId="28" fillId="26" borderId="30" xfId="0" applyFont="1" applyFill="1" applyBorder="1" applyAlignment="1">
      <alignment horizontal="center"/>
    </xf>
    <xf numFmtId="164" fontId="26" fillId="22" borderId="43" xfId="0" applyNumberFormat="1" applyFont="1" applyFill="1" applyBorder="1" applyAlignment="1">
      <alignment horizontal="center"/>
    </xf>
    <xf numFmtId="164" fontId="26" fillId="22" borderId="44" xfId="0" applyNumberFormat="1" applyFont="1" applyFill="1" applyBorder="1" applyAlignment="1">
      <alignment horizontal="center"/>
    </xf>
    <xf numFmtId="0" fontId="31" fillId="0" borderId="31" xfId="0" applyFont="1" applyBorder="1" applyAlignment="1">
      <alignment/>
    </xf>
    <xf numFmtId="0" fontId="31" fillId="0" borderId="38" xfId="0" applyFont="1" applyBorder="1" applyAlignment="1">
      <alignment/>
    </xf>
    <xf numFmtId="164" fontId="26" fillId="22" borderId="30" xfId="0" applyNumberFormat="1" applyFont="1" applyFill="1" applyBorder="1" applyAlignment="1">
      <alignment/>
    </xf>
    <xf numFmtId="0" fontId="26" fillId="22" borderId="30" xfId="0" applyFont="1" applyFill="1" applyBorder="1" applyAlignment="1">
      <alignment/>
    </xf>
    <xf numFmtId="164" fontId="26" fillId="22" borderId="0" xfId="0" applyNumberFormat="1" applyFont="1" applyFill="1" applyBorder="1" applyAlignment="1">
      <alignment horizontal="center"/>
    </xf>
    <xf numFmtId="0" fontId="31" fillId="0" borderId="39" xfId="0" applyFont="1" applyBorder="1" applyAlignment="1">
      <alignment/>
    </xf>
    <xf numFmtId="0" fontId="31" fillId="0" borderId="40" xfId="0" applyFont="1" applyBorder="1" applyAlignment="1">
      <alignment/>
    </xf>
    <xf numFmtId="164" fontId="26" fillId="22" borderId="41" xfId="0" applyNumberFormat="1" applyFont="1" applyFill="1" applyBorder="1" applyAlignment="1">
      <alignment/>
    </xf>
    <xf numFmtId="0" fontId="26" fillId="22" borderId="41" xfId="0" applyFont="1" applyFill="1" applyBorder="1" applyAlignment="1">
      <alignment/>
    </xf>
    <xf numFmtId="0" fontId="31" fillId="0" borderId="45" xfId="0" applyFont="1" applyBorder="1" applyAlignment="1">
      <alignment/>
    </xf>
    <xf numFmtId="0" fontId="31" fillId="0" borderId="43" xfId="0" applyFont="1" applyBorder="1" applyAlignment="1">
      <alignment/>
    </xf>
    <xf numFmtId="164" fontId="26" fillId="22" borderId="44" xfId="0" applyNumberFormat="1" applyFont="1" applyFill="1" applyBorder="1" applyAlignment="1">
      <alignment/>
    </xf>
    <xf numFmtId="0" fontId="26" fillId="22" borderId="44" xfId="0" applyFont="1" applyFill="1" applyBorder="1" applyAlignment="1">
      <alignment/>
    </xf>
    <xf numFmtId="164" fontId="27" fillId="22" borderId="44" xfId="0" applyNumberFormat="1" applyFont="1" applyFill="1" applyBorder="1" applyAlignment="1">
      <alignment horizontal="center"/>
    </xf>
    <xf numFmtId="0" fontId="28" fillId="22" borderId="44" xfId="0" applyFont="1" applyFill="1" applyBorder="1" applyAlignment="1">
      <alignment horizontal="center"/>
    </xf>
    <xf numFmtId="0" fontId="27" fillId="22" borderId="44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164" fontId="26" fillId="22" borderId="0" xfId="0" applyNumberFormat="1" applyFont="1" applyFill="1" applyAlignment="1">
      <alignment/>
    </xf>
    <xf numFmtId="0" fontId="28" fillId="22" borderId="0" xfId="0" applyFont="1" applyFill="1" applyBorder="1" applyAlignment="1">
      <alignment horizontal="center"/>
    </xf>
    <xf numFmtId="0" fontId="28" fillId="0" borderId="31" xfId="0" applyFont="1" applyBorder="1" applyAlignment="1">
      <alignment horizontal="left" wrapText="1" indent="1"/>
    </xf>
    <xf numFmtId="0" fontId="28" fillId="0" borderId="38" xfId="0" applyFont="1" applyBorder="1" applyAlignment="1">
      <alignment wrapText="1"/>
    </xf>
    <xf numFmtId="1" fontId="26" fillId="22" borderId="30" xfId="0" applyNumberFormat="1" applyFont="1" applyFill="1" applyBorder="1" applyAlignment="1">
      <alignment horizontal="center"/>
    </xf>
    <xf numFmtId="164" fontId="27" fillId="22" borderId="35" xfId="0" applyNumberFormat="1" applyFont="1" applyFill="1" applyBorder="1" applyAlignment="1">
      <alignment horizontal="center"/>
    </xf>
    <xf numFmtId="0" fontId="28" fillId="0" borderId="0" xfId="0" applyFont="1" applyBorder="1" applyAlignment="1">
      <alignment wrapText="1"/>
    </xf>
    <xf numFmtId="164" fontId="26" fillId="22" borderId="32" xfId="0" applyNumberFormat="1" applyFont="1" applyFill="1" applyBorder="1" applyAlignment="1">
      <alignment horizontal="center"/>
    </xf>
    <xf numFmtId="2" fontId="26" fillId="22" borderId="32" xfId="0" applyNumberFormat="1" applyFont="1" applyFill="1" applyBorder="1" applyAlignment="1">
      <alignment horizontal="center"/>
    </xf>
    <xf numFmtId="164" fontId="26" fillId="22" borderId="32" xfId="0" applyNumberFormat="1" applyFont="1" applyFill="1" applyBorder="1" applyAlignment="1">
      <alignment horizontal="center"/>
    </xf>
    <xf numFmtId="0" fontId="26" fillId="22" borderId="32" xfId="0" applyNumberFormat="1" applyFont="1" applyFill="1" applyBorder="1" applyAlignment="1">
      <alignment horizontal="center"/>
    </xf>
    <xf numFmtId="0" fontId="26" fillId="22" borderId="32" xfId="0" applyFont="1" applyFill="1" applyBorder="1" applyAlignment="1">
      <alignment horizontal="center"/>
    </xf>
    <xf numFmtId="1" fontId="26" fillId="22" borderId="32" xfId="0" applyNumberFormat="1" applyFont="1" applyFill="1" applyBorder="1" applyAlignment="1">
      <alignment horizontal="center"/>
    </xf>
    <xf numFmtId="0" fontId="26" fillId="0" borderId="46" xfId="0" applyFont="1" applyBorder="1" applyAlignment="1">
      <alignment/>
    </xf>
    <xf numFmtId="0" fontId="36" fillId="0" borderId="38" xfId="0" applyFont="1" applyBorder="1" applyAlignment="1">
      <alignment wrapText="1"/>
    </xf>
    <xf numFmtId="0" fontId="26" fillId="22" borderId="35" xfId="0" applyNumberFormat="1" applyFont="1" applyFill="1" applyBorder="1" applyAlignment="1">
      <alignment horizontal="center"/>
    </xf>
    <xf numFmtId="164" fontId="27" fillId="22" borderId="35" xfId="0" applyNumberFormat="1" applyFont="1" applyFill="1" applyBorder="1" applyAlignment="1">
      <alignment horizontal="center"/>
    </xf>
    <xf numFmtId="164" fontId="26" fillId="22" borderId="33" xfId="0" applyNumberFormat="1" applyFont="1" applyFill="1" applyBorder="1" applyAlignment="1">
      <alignment horizontal="center"/>
    </xf>
    <xf numFmtId="0" fontId="28" fillId="0" borderId="38" xfId="0" applyFont="1" applyBorder="1" applyAlignment="1">
      <alignment/>
    </xf>
    <xf numFmtId="0" fontId="26" fillId="22" borderId="30" xfId="0" applyNumberFormat="1" applyFont="1" applyFill="1" applyBorder="1" applyAlignment="1">
      <alignment horizontal="center"/>
    </xf>
    <xf numFmtId="164" fontId="26" fillId="22" borderId="31" xfId="0" applyNumberFormat="1" applyFont="1" applyFill="1" applyBorder="1" applyAlignment="1">
      <alignment horizontal="center"/>
    </xf>
    <xf numFmtId="0" fontId="28" fillId="0" borderId="33" xfId="0" applyFont="1" applyBorder="1" applyAlignment="1">
      <alignment horizontal="left" wrapText="1" indent="1"/>
    </xf>
    <xf numFmtId="0" fontId="28" fillId="0" borderId="34" xfId="0" applyFont="1" applyBorder="1" applyAlignment="1">
      <alignment wrapText="1"/>
    </xf>
    <xf numFmtId="164" fontId="26" fillId="22" borderId="0" xfId="0" applyNumberFormat="1" applyFont="1" applyFill="1" applyBorder="1" applyAlignment="1">
      <alignment horizontal="center"/>
    </xf>
    <xf numFmtId="0" fontId="28" fillId="22" borderId="41" xfId="0" applyFont="1" applyFill="1" applyBorder="1" applyAlignment="1">
      <alignment horizontal="center"/>
    </xf>
    <xf numFmtId="0" fontId="31" fillId="0" borderId="45" xfId="0" applyFont="1" applyBorder="1" applyAlignment="1">
      <alignment horizontal="left" wrapText="1" indent="1"/>
    </xf>
    <xf numFmtId="164" fontId="26" fillId="22" borderId="44" xfId="0" applyNumberFormat="1" applyFont="1" applyFill="1" applyBorder="1" applyAlignment="1">
      <alignment horizontal="center"/>
    </xf>
    <xf numFmtId="0" fontId="26" fillId="22" borderId="44" xfId="0" applyNumberFormat="1" applyFont="1" applyFill="1" applyBorder="1" applyAlignment="1">
      <alignment horizontal="center"/>
    </xf>
    <xf numFmtId="2" fontId="30" fillId="22" borderId="44" xfId="0" applyNumberFormat="1" applyFont="1" applyFill="1" applyBorder="1" applyAlignment="1">
      <alignment horizontal="center"/>
    </xf>
    <xf numFmtId="0" fontId="28" fillId="26" borderId="44" xfId="0" applyFont="1" applyFill="1" applyBorder="1" applyAlignment="1">
      <alignment horizontal="center"/>
    </xf>
    <xf numFmtId="164" fontId="26" fillId="22" borderId="44" xfId="0" applyNumberFormat="1" applyFont="1" applyFill="1" applyBorder="1" applyAlignment="1">
      <alignment horizontal="center"/>
    </xf>
    <xf numFmtId="1" fontId="26" fillId="22" borderId="35" xfId="0" applyNumberFormat="1" applyFont="1" applyFill="1" applyBorder="1" applyAlignment="1">
      <alignment horizontal="center"/>
    </xf>
    <xf numFmtId="1" fontId="26" fillId="22" borderId="44" xfId="0" applyNumberFormat="1" applyFont="1" applyFill="1" applyBorder="1" applyAlignment="1">
      <alignment horizontal="center"/>
    </xf>
    <xf numFmtId="1" fontId="26" fillId="26" borderId="30" xfId="0" applyNumberFormat="1" applyFont="1" applyFill="1" applyBorder="1" applyAlignment="1">
      <alignment horizontal="center"/>
    </xf>
    <xf numFmtId="1" fontId="26" fillId="22" borderId="30" xfId="0" applyNumberFormat="1" applyFont="1" applyFill="1" applyBorder="1" applyAlignment="1">
      <alignment horizontal="center"/>
    </xf>
    <xf numFmtId="1" fontId="26" fillId="22" borderId="35" xfId="0" applyNumberFormat="1" applyFont="1" applyFill="1" applyBorder="1" applyAlignment="1">
      <alignment horizontal="center"/>
    </xf>
    <xf numFmtId="1" fontId="28" fillId="22" borderId="35" xfId="0" applyNumberFormat="1" applyFont="1" applyFill="1" applyBorder="1" applyAlignment="1">
      <alignment horizontal="center"/>
    </xf>
    <xf numFmtId="1" fontId="28" fillId="22" borderId="30" xfId="0" applyNumberFormat="1" applyFont="1" applyFill="1" applyBorder="1" applyAlignment="1">
      <alignment horizontal="center"/>
    </xf>
    <xf numFmtId="1" fontId="26" fillId="22" borderId="35" xfId="0" applyNumberFormat="1" applyFont="1" applyFill="1" applyBorder="1" applyAlignment="1">
      <alignment horizontal="left"/>
    </xf>
    <xf numFmtId="1" fontId="26" fillId="26" borderId="35" xfId="0" applyNumberFormat="1" applyFont="1" applyFill="1" applyBorder="1" applyAlignment="1">
      <alignment horizontal="center"/>
    </xf>
    <xf numFmtId="0" fontId="31" fillId="0" borderId="43" xfId="0" applyFont="1" applyBorder="1" applyAlignment="1">
      <alignment wrapText="1"/>
    </xf>
    <xf numFmtId="0" fontId="28" fillId="0" borderId="41" xfId="0" applyFont="1" applyBorder="1" applyAlignment="1">
      <alignment horizontal="center"/>
    </xf>
    <xf numFmtId="0" fontId="31" fillId="0" borderId="40" xfId="0" applyFont="1" applyFill="1" applyBorder="1" applyAlignment="1">
      <alignment wrapText="1"/>
    </xf>
    <xf numFmtId="1" fontId="26" fillId="22" borderId="27" xfId="0" applyNumberFormat="1" applyFont="1" applyFill="1" applyBorder="1" applyAlignment="1">
      <alignment horizontal="center"/>
    </xf>
    <xf numFmtId="1" fontId="26" fillId="22" borderId="41" xfId="0" applyNumberFormat="1" applyFont="1" applyFill="1" applyBorder="1" applyAlignment="1">
      <alignment horizontal="center"/>
    </xf>
    <xf numFmtId="2" fontId="30" fillId="22" borderId="41" xfId="0" applyNumberFormat="1" applyFont="1" applyFill="1" applyBorder="1" applyAlignment="1">
      <alignment horizontal="center"/>
    </xf>
    <xf numFmtId="0" fontId="28" fillId="26" borderId="27" xfId="0" applyFont="1" applyFill="1" applyBorder="1" applyAlignment="1">
      <alignment horizontal="center"/>
    </xf>
    <xf numFmtId="2" fontId="30" fillId="22" borderId="27" xfId="0" applyNumberFormat="1" applyFont="1" applyFill="1" applyBorder="1" applyAlignment="1">
      <alignment horizontal="center"/>
    </xf>
    <xf numFmtId="0" fontId="31" fillId="0" borderId="34" xfId="0" applyFont="1" applyFill="1" applyBorder="1" applyAlignment="1">
      <alignment wrapText="1"/>
    </xf>
    <xf numFmtId="0" fontId="28" fillId="22" borderId="30" xfId="0" applyNumberFormat="1" applyFont="1" applyFill="1" applyBorder="1" applyAlignment="1">
      <alignment horizontal="center"/>
    </xf>
    <xf numFmtId="0" fontId="28" fillId="22" borderId="35" xfId="0" applyNumberFormat="1" applyFont="1" applyFill="1" applyBorder="1" applyAlignment="1">
      <alignment horizontal="left"/>
    </xf>
    <xf numFmtId="0" fontId="28" fillId="26" borderId="44" xfId="0" applyNumberFormat="1" applyFont="1" applyFill="1" applyBorder="1" applyAlignment="1">
      <alignment horizontal="center"/>
    </xf>
    <xf numFmtId="1" fontId="28" fillId="22" borderId="44" xfId="0" applyNumberFormat="1" applyFont="1" applyFill="1" applyBorder="1" applyAlignment="1">
      <alignment horizontal="center"/>
    </xf>
    <xf numFmtId="0" fontId="26" fillId="26" borderId="44" xfId="0" applyNumberFormat="1" applyFont="1" applyFill="1" applyBorder="1" applyAlignment="1">
      <alignment horizontal="center"/>
    </xf>
    <xf numFmtId="49" fontId="26" fillId="22" borderId="44" xfId="0" applyNumberFormat="1" applyFont="1" applyFill="1" applyBorder="1" applyAlignment="1">
      <alignment horizontal="center"/>
    </xf>
    <xf numFmtId="0" fontId="39" fillId="0" borderId="31" xfId="0" applyFont="1" applyBorder="1" applyAlignment="1">
      <alignment/>
    </xf>
    <xf numFmtId="0" fontId="39" fillId="0" borderId="38" xfId="0" applyFont="1" applyBorder="1" applyAlignment="1">
      <alignment/>
    </xf>
    <xf numFmtId="0" fontId="40" fillId="22" borderId="31" xfId="0" applyFont="1" applyFill="1" applyBorder="1" applyAlignment="1">
      <alignment/>
    </xf>
    <xf numFmtId="0" fontId="40" fillId="22" borderId="38" xfId="0" applyFont="1" applyFill="1" applyBorder="1" applyAlignment="1">
      <alignment/>
    </xf>
    <xf numFmtId="0" fontId="22" fillId="0" borderId="0" xfId="0" applyFont="1" applyAlignment="1">
      <alignment/>
    </xf>
    <xf numFmtId="0" fontId="22" fillId="22" borderId="0" xfId="0" applyFont="1" applyFill="1" applyAlignment="1">
      <alignment/>
    </xf>
    <xf numFmtId="0" fontId="41" fillId="0" borderId="0" xfId="0" applyFont="1" applyAlignment="1">
      <alignment/>
    </xf>
    <xf numFmtId="0" fontId="43" fillId="0" borderId="18" xfId="0" applyFont="1" applyBorder="1" applyAlignment="1">
      <alignment/>
    </xf>
    <xf numFmtId="0" fontId="43" fillId="0" borderId="20" xfId="0" applyFont="1" applyFill="1" applyBorder="1" applyAlignment="1">
      <alignment horizontal="center"/>
    </xf>
    <xf numFmtId="0" fontId="43" fillId="0" borderId="21" xfId="0" applyFont="1" applyBorder="1" applyAlignment="1">
      <alignment/>
    </xf>
    <xf numFmtId="0" fontId="43" fillId="22" borderId="20" xfId="0" applyFont="1" applyFill="1" applyBorder="1" applyAlignment="1">
      <alignment horizontal="center"/>
    </xf>
    <xf numFmtId="0" fontId="43" fillId="22" borderId="24" xfId="0" applyFont="1" applyFill="1" applyBorder="1" applyAlignment="1">
      <alignment horizontal="left"/>
    </xf>
    <xf numFmtId="0" fontId="43" fillId="0" borderId="25" xfId="0" applyFont="1" applyFill="1" applyBorder="1" applyAlignment="1">
      <alignment horizontal="center"/>
    </xf>
    <xf numFmtId="0" fontId="43" fillId="22" borderId="13" xfId="0" applyFont="1" applyFill="1" applyBorder="1" applyAlignment="1">
      <alignment horizontal="center"/>
    </xf>
    <xf numFmtId="0" fontId="43" fillId="22" borderId="25" xfId="0" applyFont="1" applyFill="1" applyBorder="1" applyAlignment="1">
      <alignment horizontal="center"/>
    </xf>
    <xf numFmtId="0" fontId="42" fillId="22" borderId="13" xfId="0" applyFont="1" applyFill="1" applyBorder="1" applyAlignment="1">
      <alignment horizontal="left"/>
    </xf>
    <xf numFmtId="0" fontId="43" fillId="22" borderId="0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27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12" xfId="0" applyFont="1" applyBorder="1" applyAlignment="1">
      <alignment/>
    </xf>
    <xf numFmtId="0" fontId="43" fillId="22" borderId="6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center"/>
    </xf>
    <xf numFmtId="0" fontId="44" fillId="0" borderId="30" xfId="0" applyFont="1" applyBorder="1" applyAlignment="1">
      <alignment horizontal="center"/>
    </xf>
    <xf numFmtId="1" fontId="39" fillId="22" borderId="30" xfId="0" applyNumberFormat="1" applyFont="1" applyFill="1" applyBorder="1" applyAlignment="1">
      <alignment horizontal="center"/>
    </xf>
    <xf numFmtId="164" fontId="39" fillId="22" borderId="30" xfId="0" applyNumberFormat="1" applyFont="1" applyFill="1" applyBorder="1" applyAlignment="1">
      <alignment horizontal="center"/>
    </xf>
    <xf numFmtId="164" fontId="43" fillId="22" borderId="30" xfId="0" applyNumberFormat="1" applyFont="1" applyFill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0" fontId="22" fillId="0" borderId="30" xfId="0" applyFont="1" applyBorder="1" applyAlignment="1">
      <alignment/>
    </xf>
    <xf numFmtId="164" fontId="22" fillId="0" borderId="35" xfId="0" applyNumberFormat="1" applyFont="1" applyBorder="1" applyAlignment="1">
      <alignment horizontal="center"/>
    </xf>
    <xf numFmtId="0" fontId="22" fillId="0" borderId="36" xfId="0" applyFont="1" applyBorder="1" applyAlignment="1">
      <alignment/>
    </xf>
    <xf numFmtId="49" fontId="44" fillId="0" borderId="30" xfId="0" applyNumberFormat="1" applyFont="1" applyBorder="1" applyAlignment="1">
      <alignment horizontal="center"/>
    </xf>
    <xf numFmtId="0" fontId="22" fillId="0" borderId="37" xfId="0" applyFont="1" applyBorder="1" applyAlignment="1">
      <alignment/>
    </xf>
    <xf numFmtId="49" fontId="44" fillId="0" borderId="27" xfId="0" applyNumberFormat="1" applyFont="1" applyBorder="1" applyAlignment="1">
      <alignment horizontal="center"/>
    </xf>
    <xf numFmtId="164" fontId="22" fillId="0" borderId="37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39" fillId="22" borderId="0" xfId="0" applyFont="1" applyFill="1" applyAlignment="1">
      <alignment/>
    </xf>
    <xf numFmtId="0" fontId="43" fillId="0" borderId="26" xfId="0" applyFont="1" applyFill="1" applyBorder="1" applyAlignment="1">
      <alignment horizontal="center"/>
    </xf>
    <xf numFmtId="0" fontId="43" fillId="0" borderId="28" xfId="0" applyFont="1" applyBorder="1" applyAlignment="1">
      <alignment/>
    </xf>
    <xf numFmtId="0" fontId="22" fillId="0" borderId="42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1" fontId="35" fillId="22" borderId="35" xfId="0" applyNumberFormat="1" applyFont="1" applyFill="1" applyBorder="1" applyAlignment="1">
      <alignment horizontal="center"/>
    </xf>
    <xf numFmtId="1" fontId="35" fillId="22" borderId="30" xfId="0" applyNumberFormat="1" applyFont="1" applyFill="1" applyBorder="1" applyAlignment="1">
      <alignment horizontal="center"/>
    </xf>
    <xf numFmtId="1" fontId="48" fillId="22" borderId="35" xfId="0" applyNumberFormat="1" applyFont="1" applyFill="1" applyBorder="1" applyAlignment="1">
      <alignment horizontal="center"/>
    </xf>
    <xf numFmtId="2" fontId="47" fillId="22" borderId="30" xfId="0" applyNumberFormat="1" applyFont="1" applyFill="1" applyBorder="1" applyAlignment="1">
      <alignment horizontal="center"/>
    </xf>
    <xf numFmtId="0" fontId="47" fillId="22" borderId="21" xfId="0" applyFont="1" applyFill="1" applyBorder="1" applyAlignment="1">
      <alignment horizontal="center"/>
    </xf>
    <xf numFmtId="0" fontId="47" fillId="22" borderId="13" xfId="0" applyFont="1" applyFill="1" applyBorder="1" applyAlignment="1">
      <alignment horizontal="center"/>
    </xf>
    <xf numFmtId="0" fontId="47" fillId="22" borderId="12" xfId="0" applyFont="1" applyFill="1" applyBorder="1" applyAlignment="1">
      <alignment horizontal="center"/>
    </xf>
    <xf numFmtId="0" fontId="47" fillId="22" borderId="24" xfId="0" applyFont="1" applyFill="1" applyBorder="1" applyAlignment="1">
      <alignment horizontal="center"/>
    </xf>
    <xf numFmtId="0" fontId="47" fillId="22" borderId="13" xfId="0" applyFont="1" applyFill="1" applyBorder="1" applyAlignment="1">
      <alignment horizontal="left"/>
    </xf>
    <xf numFmtId="0" fontId="47" fillId="22" borderId="12" xfId="0" applyFont="1" applyFill="1" applyBorder="1" applyAlignment="1">
      <alignment horizontal="left"/>
    </xf>
    <xf numFmtId="0" fontId="47" fillId="22" borderId="24" xfId="0" applyFont="1" applyFill="1" applyBorder="1" applyAlignment="1">
      <alignment horizontal="left"/>
    </xf>
    <xf numFmtId="0" fontId="47" fillId="22" borderId="6" xfId="0" applyFont="1" applyFill="1" applyBorder="1" applyAlignment="1">
      <alignment horizontal="center"/>
    </xf>
    <xf numFmtId="0" fontId="47" fillId="22" borderId="29" xfId="0" applyFont="1" applyFill="1" applyBorder="1" applyAlignment="1">
      <alignment horizontal="center"/>
    </xf>
    <xf numFmtId="0" fontId="47" fillId="22" borderId="25" xfId="0" applyFont="1" applyFill="1" applyBorder="1" applyAlignment="1">
      <alignment horizontal="center"/>
    </xf>
    <xf numFmtId="0" fontId="35" fillId="22" borderId="30" xfId="0" applyFont="1" applyFill="1" applyBorder="1" applyAlignment="1">
      <alignment horizontal="center"/>
    </xf>
    <xf numFmtId="49" fontId="35" fillId="22" borderId="30" xfId="0" applyNumberFormat="1" applyFont="1" applyFill="1" applyBorder="1" applyAlignment="1">
      <alignment horizontal="center"/>
    </xf>
    <xf numFmtId="2" fontId="46" fillId="22" borderId="30" xfId="0" applyNumberFormat="1" applyFont="1" applyFill="1" applyBorder="1" applyAlignment="1">
      <alignment horizontal="center"/>
    </xf>
    <xf numFmtId="0" fontId="45" fillId="22" borderId="0" xfId="0" applyFont="1" applyFill="1" applyAlignment="1">
      <alignment/>
    </xf>
    <xf numFmtId="0" fontId="4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wrapText="1" indent="1"/>
    </xf>
    <xf numFmtId="0" fontId="22" fillId="0" borderId="0" xfId="0" applyFont="1" applyFill="1" applyBorder="1" applyAlignment="1">
      <alignment wrapText="1"/>
    </xf>
    <xf numFmtId="164" fontId="22" fillId="22" borderId="0" xfId="0" applyNumberFormat="1" applyFont="1" applyFill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9" fillId="0" borderId="31" xfId="0" applyFont="1" applyBorder="1" applyAlignment="1">
      <alignment/>
    </xf>
    <xf numFmtId="0" fontId="49" fillId="0" borderId="38" xfId="0" applyFont="1" applyBorder="1" applyAlignment="1">
      <alignment/>
    </xf>
    <xf numFmtId="0" fontId="46" fillId="22" borderId="0" xfId="0" applyFont="1" applyFill="1" applyAlignment="1">
      <alignment/>
    </xf>
    <xf numFmtId="0" fontId="35" fillId="22" borderId="0" xfId="0" applyFont="1" applyFill="1" applyAlignment="1">
      <alignment/>
    </xf>
    <xf numFmtId="0" fontId="47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164" fontId="35" fillId="26" borderId="30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22" borderId="24" xfId="0" applyFont="1" applyFill="1" applyBorder="1" applyAlignment="1">
      <alignment horizontal="center"/>
    </xf>
    <xf numFmtId="0" fontId="39" fillId="22" borderId="24" xfId="0" applyFont="1" applyFill="1" applyBorder="1" applyAlignment="1">
      <alignment horizontal="left"/>
    </xf>
    <xf numFmtId="0" fontId="39" fillId="22" borderId="13" xfId="0" applyFont="1" applyFill="1" applyBorder="1" applyAlignment="1">
      <alignment horizontal="left"/>
    </xf>
    <xf numFmtId="0" fontId="39" fillId="22" borderId="18" xfId="0" applyFont="1" applyFill="1" applyBorder="1" applyAlignment="1">
      <alignment horizontal="center"/>
    </xf>
    <xf numFmtId="0" fontId="39" fillId="22" borderId="27" xfId="0" applyFont="1" applyFill="1" applyBorder="1" applyAlignment="1">
      <alignment horizontal="center"/>
    </xf>
    <xf numFmtId="1" fontId="39" fillId="22" borderId="41" xfId="0" applyNumberFormat="1" applyFont="1" applyFill="1" applyBorder="1" applyAlignment="1">
      <alignment horizontal="center"/>
    </xf>
    <xf numFmtId="0" fontId="39" fillId="0" borderId="45" xfId="0" applyFont="1" applyBorder="1" applyAlignment="1">
      <alignment/>
    </xf>
    <xf numFmtId="0" fontId="42" fillId="22" borderId="20" xfId="0" applyFont="1" applyFill="1" applyBorder="1" applyAlignment="1">
      <alignment horizontal="center"/>
    </xf>
    <xf numFmtId="0" fontId="40" fillId="22" borderId="47" xfId="0" applyFont="1" applyFill="1" applyBorder="1" applyAlignment="1">
      <alignment/>
    </xf>
    <xf numFmtId="0" fontId="40" fillId="22" borderId="48" xfId="0" applyFont="1" applyFill="1" applyBorder="1" applyAlignment="1">
      <alignment/>
    </xf>
    <xf numFmtId="0" fontId="39" fillId="22" borderId="31" xfId="0" applyFont="1" applyFill="1" applyBorder="1" applyAlignment="1">
      <alignment/>
    </xf>
    <xf numFmtId="0" fontId="39" fillId="22" borderId="38" xfId="0" applyFont="1" applyFill="1" applyBorder="1" applyAlignment="1">
      <alignment/>
    </xf>
    <xf numFmtId="0" fontId="40" fillId="22" borderId="45" xfId="0" applyFont="1" applyFill="1" applyBorder="1" applyAlignment="1">
      <alignment/>
    </xf>
    <xf numFmtId="0" fontId="40" fillId="22" borderId="33" xfId="0" applyFont="1" applyFill="1" applyBorder="1" applyAlignment="1">
      <alignment/>
    </xf>
    <xf numFmtId="0" fontId="40" fillId="22" borderId="39" xfId="0" applyFont="1" applyFill="1" applyBorder="1" applyAlignment="1">
      <alignment/>
    </xf>
    <xf numFmtId="0" fontId="40" fillId="22" borderId="40" xfId="0" applyFont="1" applyFill="1" applyBorder="1" applyAlignment="1">
      <alignment/>
    </xf>
    <xf numFmtId="0" fontId="40" fillId="22" borderId="49" xfId="0" applyFont="1" applyFill="1" applyBorder="1" applyAlignment="1">
      <alignment/>
    </xf>
    <xf numFmtId="0" fontId="40" fillId="22" borderId="50" xfId="0" applyFont="1" applyFill="1" applyBorder="1" applyAlignment="1">
      <alignment/>
    </xf>
    <xf numFmtId="0" fontId="40" fillId="22" borderId="51" xfId="0" applyFont="1" applyFill="1" applyBorder="1" applyAlignment="1">
      <alignment/>
    </xf>
    <xf numFmtId="0" fontId="39" fillId="0" borderId="50" xfId="0" applyFont="1" applyBorder="1" applyAlignment="1">
      <alignment/>
    </xf>
    <xf numFmtId="0" fontId="39" fillId="22" borderId="50" xfId="0" applyFont="1" applyFill="1" applyBorder="1" applyAlignment="1">
      <alignment/>
    </xf>
    <xf numFmtId="0" fontId="40" fillId="22" borderId="52" xfId="0" applyFont="1" applyFill="1" applyBorder="1" applyAlignment="1">
      <alignment/>
    </xf>
    <xf numFmtId="0" fontId="40" fillId="22" borderId="53" xfId="0" applyFont="1" applyFill="1" applyBorder="1" applyAlignment="1">
      <alignment/>
    </xf>
    <xf numFmtId="0" fontId="40" fillId="22" borderId="54" xfId="0" applyFont="1" applyFill="1" applyBorder="1" applyAlignment="1">
      <alignment/>
    </xf>
    <xf numFmtId="0" fontId="39" fillId="22" borderId="39" xfId="0" applyFont="1" applyFill="1" applyBorder="1" applyAlignment="1">
      <alignment/>
    </xf>
    <xf numFmtId="0" fontId="39" fillId="22" borderId="54" xfId="0" applyFont="1" applyFill="1" applyBorder="1" applyAlignment="1">
      <alignment/>
    </xf>
    <xf numFmtId="0" fontId="41" fillId="0" borderId="24" xfId="0" applyFont="1" applyBorder="1" applyAlignment="1">
      <alignment/>
    </xf>
    <xf numFmtId="0" fontId="35" fillId="22" borderId="0" xfId="0" applyFont="1" applyFill="1" applyBorder="1" applyAlignment="1">
      <alignment/>
    </xf>
    <xf numFmtId="0" fontId="35" fillId="0" borderId="0" xfId="0" applyFont="1" applyAlignment="1">
      <alignment/>
    </xf>
    <xf numFmtId="0" fontId="39" fillId="22" borderId="30" xfId="0" applyFont="1" applyFill="1" applyBorder="1" applyAlignment="1">
      <alignment horizontal="center"/>
    </xf>
    <xf numFmtId="1" fontId="35" fillId="22" borderId="27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30" xfId="0" applyFont="1" applyFill="1" applyBorder="1" applyAlignment="1">
      <alignment horizontal="center" vertical="center"/>
    </xf>
    <xf numFmtId="1" fontId="51" fillId="0" borderId="30" xfId="0" applyNumberFormat="1" applyFont="1" applyFill="1" applyBorder="1" applyAlignment="1">
      <alignment horizontal="center"/>
    </xf>
    <xf numFmtId="0" fontId="52" fillId="0" borderId="44" xfId="0" applyFont="1" applyFill="1" applyBorder="1" applyAlignment="1">
      <alignment horizontal="center" vertical="center"/>
    </xf>
    <xf numFmtId="1" fontId="51" fillId="0" borderId="44" xfId="0" applyNumberFormat="1" applyFont="1" applyFill="1" applyBorder="1" applyAlignment="1">
      <alignment horizontal="center"/>
    </xf>
    <xf numFmtId="1" fontId="35" fillId="26" borderId="30" xfId="0" applyNumberFormat="1" applyFont="1" applyFill="1" applyBorder="1" applyAlignment="1">
      <alignment horizontal="center"/>
    </xf>
    <xf numFmtId="0" fontId="39" fillId="22" borderId="0" xfId="0" applyFont="1" applyFill="1" applyBorder="1" applyAlignment="1">
      <alignment/>
    </xf>
    <xf numFmtId="0" fontId="42" fillId="22" borderId="0" xfId="0" applyFont="1" applyFill="1" applyBorder="1" applyAlignment="1">
      <alignment horizontal="left"/>
    </xf>
    <xf numFmtId="0" fontId="42" fillId="22" borderId="24" xfId="0" applyFont="1" applyFill="1" applyBorder="1" applyAlignment="1">
      <alignment horizontal="center"/>
    </xf>
    <xf numFmtId="0" fontId="42" fillId="22" borderId="26" xfId="0" applyFont="1" applyFill="1" applyBorder="1" applyAlignment="1">
      <alignment horizontal="center"/>
    </xf>
    <xf numFmtId="0" fontId="42" fillId="22" borderId="0" xfId="0" applyFont="1" applyFill="1" applyBorder="1" applyAlignment="1">
      <alignment horizontal="center"/>
    </xf>
    <xf numFmtId="0" fontId="42" fillId="22" borderId="28" xfId="0" applyFont="1" applyFill="1" applyBorder="1" applyAlignment="1">
      <alignment horizontal="center"/>
    </xf>
    <xf numFmtId="0" fontId="42" fillId="22" borderId="6" xfId="0" applyFont="1" applyFill="1" applyBorder="1" applyAlignment="1">
      <alignment horizontal="center"/>
    </xf>
    <xf numFmtId="0" fontId="42" fillId="22" borderId="29" xfId="0" applyFont="1" applyFill="1" applyBorder="1" applyAlignment="1">
      <alignment horizontal="center"/>
    </xf>
    <xf numFmtId="0" fontId="42" fillId="22" borderId="23" xfId="0" applyFont="1" applyFill="1" applyBorder="1" applyAlignment="1">
      <alignment horizontal="center"/>
    </xf>
    <xf numFmtId="0" fontId="42" fillId="22" borderId="4" xfId="0" applyFont="1" applyFill="1" applyBorder="1" applyAlignment="1">
      <alignment horizontal="center"/>
    </xf>
    <xf numFmtId="0" fontId="39" fillId="22" borderId="30" xfId="0" applyNumberFormat="1" applyFont="1" applyFill="1" applyBorder="1" applyAlignment="1">
      <alignment horizontal="center"/>
    </xf>
    <xf numFmtId="2" fontId="45" fillId="22" borderId="30" xfId="0" applyNumberFormat="1" applyFont="1" applyFill="1" applyBorder="1" applyAlignment="1">
      <alignment horizontal="center"/>
    </xf>
    <xf numFmtId="2" fontId="42" fillId="22" borderId="30" xfId="0" applyNumberFormat="1" applyFont="1" applyFill="1" applyBorder="1" applyAlignment="1">
      <alignment horizontal="center"/>
    </xf>
    <xf numFmtId="2" fontId="42" fillId="22" borderId="32" xfId="0" applyNumberFormat="1" applyFont="1" applyFill="1" applyBorder="1" applyAlignment="1">
      <alignment horizontal="center"/>
    </xf>
    <xf numFmtId="164" fontId="39" fillId="22" borderId="35" xfId="0" applyNumberFormat="1" applyFont="1" applyFill="1" applyBorder="1" applyAlignment="1">
      <alignment horizontal="center"/>
    </xf>
    <xf numFmtId="164" fontId="45" fillId="22" borderId="35" xfId="0" applyNumberFormat="1" applyFont="1" applyFill="1" applyBorder="1" applyAlignment="1">
      <alignment horizontal="center"/>
    </xf>
    <xf numFmtId="164" fontId="45" fillId="22" borderId="30" xfId="0" applyNumberFormat="1" applyFont="1" applyFill="1" applyBorder="1" applyAlignment="1">
      <alignment horizontal="center"/>
    </xf>
    <xf numFmtId="1" fontId="50" fillId="22" borderId="30" xfId="0" applyNumberFormat="1" applyFont="1" applyFill="1" applyBorder="1" applyAlignment="1">
      <alignment horizontal="center"/>
    </xf>
    <xf numFmtId="49" fontId="39" fillId="22" borderId="30" xfId="0" applyNumberFormat="1" applyFont="1" applyFill="1" applyBorder="1" applyAlignment="1">
      <alignment horizontal="center"/>
    </xf>
    <xf numFmtId="49" fontId="50" fillId="22" borderId="27" xfId="0" applyNumberFormat="1" applyFont="1" applyFill="1" applyBorder="1" applyAlignment="1">
      <alignment horizontal="center"/>
    </xf>
    <xf numFmtId="164" fontId="39" fillId="22" borderId="27" xfId="0" applyNumberFormat="1" applyFont="1" applyFill="1" applyBorder="1" applyAlignment="1">
      <alignment horizontal="center"/>
    </xf>
    <xf numFmtId="0" fontId="50" fillId="22" borderId="35" xfId="0" applyNumberFormat="1" applyFont="1" applyFill="1" applyBorder="1" applyAlignment="1">
      <alignment horizontal="center"/>
    </xf>
    <xf numFmtId="1" fontId="50" fillId="22" borderId="35" xfId="0" applyNumberFormat="1" applyFont="1" applyFill="1" applyBorder="1" applyAlignment="1">
      <alignment horizontal="center"/>
    </xf>
    <xf numFmtId="1" fontId="39" fillId="22" borderId="35" xfId="0" applyNumberFormat="1" applyFont="1" applyFill="1" applyBorder="1" applyAlignment="1">
      <alignment horizontal="center"/>
    </xf>
    <xf numFmtId="0" fontId="39" fillId="22" borderId="35" xfId="0" applyNumberFormat="1" applyFont="1" applyFill="1" applyBorder="1" applyAlignment="1">
      <alignment horizontal="center"/>
    </xf>
    <xf numFmtId="0" fontId="39" fillId="22" borderId="35" xfId="0" applyFont="1" applyFill="1" applyBorder="1" applyAlignment="1">
      <alignment horizontal="center"/>
    </xf>
    <xf numFmtId="49" fontId="50" fillId="22" borderId="30" xfId="0" applyNumberFormat="1" applyFont="1" applyFill="1" applyBorder="1" applyAlignment="1">
      <alignment horizontal="center"/>
    </xf>
    <xf numFmtId="49" fontId="50" fillId="22" borderId="35" xfId="0" applyNumberFormat="1" applyFont="1" applyFill="1" applyBorder="1" applyAlignment="1">
      <alignment horizontal="center"/>
    </xf>
    <xf numFmtId="1" fontId="39" fillId="22" borderId="0" xfId="0" applyNumberFormat="1" applyFont="1" applyFill="1" applyBorder="1" applyAlignment="1">
      <alignment horizontal="center"/>
    </xf>
    <xf numFmtId="0" fontId="39" fillId="22" borderId="0" xfId="0" applyNumberFormat="1" applyFont="1" applyFill="1" applyBorder="1" applyAlignment="1">
      <alignment horizontal="center"/>
    </xf>
    <xf numFmtId="164" fontId="39" fillId="22" borderId="0" xfId="0" applyNumberFormat="1" applyFont="1" applyFill="1" applyBorder="1" applyAlignment="1">
      <alignment horizontal="center"/>
    </xf>
    <xf numFmtId="2" fontId="45" fillId="22" borderId="0" xfId="0" applyNumberFormat="1" applyFont="1" applyFill="1" applyBorder="1" applyAlignment="1">
      <alignment horizontal="center"/>
    </xf>
    <xf numFmtId="164" fontId="42" fillId="22" borderId="0" xfId="0" applyNumberFormat="1" applyFont="1" applyFill="1" applyBorder="1" applyAlignment="1">
      <alignment horizontal="center"/>
    </xf>
    <xf numFmtId="164" fontId="45" fillId="22" borderId="0" xfId="0" applyNumberFormat="1" applyFont="1" applyFill="1" applyBorder="1" applyAlignment="1">
      <alignment horizontal="center"/>
    </xf>
    <xf numFmtId="0" fontId="47" fillId="22" borderId="0" xfId="0" applyFont="1" applyFill="1" applyAlignment="1">
      <alignment horizontal="left"/>
    </xf>
    <xf numFmtId="0" fontId="47" fillId="22" borderId="0" xfId="0" applyFont="1" applyFill="1" applyBorder="1" applyAlignment="1">
      <alignment horizontal="left"/>
    </xf>
    <xf numFmtId="1" fontId="39" fillId="22" borderId="27" xfId="0" applyNumberFormat="1" applyFont="1" applyFill="1" applyBorder="1" applyAlignment="1">
      <alignment horizontal="center"/>
    </xf>
    <xf numFmtId="0" fontId="39" fillId="22" borderId="41" xfId="0" applyNumberFormat="1" applyFont="1" applyFill="1" applyBorder="1" applyAlignment="1">
      <alignment horizontal="center"/>
    </xf>
    <xf numFmtId="164" fontId="39" fillId="22" borderId="41" xfId="0" applyNumberFormat="1" applyFont="1" applyFill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4" fillId="22" borderId="3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44" fillId="26" borderId="30" xfId="0" applyFont="1" applyFill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22" borderId="30" xfId="0" applyFont="1" applyFill="1" applyBorder="1" applyAlignment="1">
      <alignment horizontal="center"/>
    </xf>
    <xf numFmtId="0" fontId="56" fillId="0" borderId="30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22" fillId="26" borderId="30" xfId="0" applyFont="1" applyFill="1" applyBorder="1" applyAlignment="1">
      <alignment horizontal="center"/>
    </xf>
    <xf numFmtId="0" fontId="22" fillId="22" borderId="0" xfId="0" applyFont="1" applyFill="1" applyBorder="1" applyAlignment="1">
      <alignment/>
    </xf>
    <xf numFmtId="0" fontId="26" fillId="0" borderId="30" xfId="0" applyFont="1" applyBorder="1" applyAlignment="1">
      <alignment/>
    </xf>
    <xf numFmtId="0" fontId="44" fillId="0" borderId="41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44" fillId="22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40" fillId="0" borderId="49" xfId="0" applyFont="1" applyFill="1" applyBorder="1" applyAlignment="1">
      <alignment/>
    </xf>
    <xf numFmtId="0" fontId="40" fillId="0" borderId="50" xfId="0" applyFont="1" applyFill="1" applyBorder="1" applyAlignment="1">
      <alignment/>
    </xf>
    <xf numFmtId="0" fontId="44" fillId="0" borderId="30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39" fillId="26" borderId="30" xfId="0" applyFont="1" applyFill="1" applyBorder="1" applyAlignment="1">
      <alignment horizontal="center"/>
    </xf>
    <xf numFmtId="164" fontId="39" fillId="26" borderId="37" xfId="0" applyNumberFormat="1" applyFont="1" applyFill="1" applyBorder="1" applyAlignment="1">
      <alignment/>
    </xf>
    <xf numFmtId="0" fontId="50" fillId="22" borderId="0" xfId="0" applyFont="1" applyFill="1" applyBorder="1" applyAlignment="1">
      <alignment horizontal="center"/>
    </xf>
    <xf numFmtId="0" fontId="22" fillId="22" borderId="0" xfId="0" applyFont="1" applyFill="1" applyAlignment="1">
      <alignment/>
    </xf>
    <xf numFmtId="0" fontId="42" fillId="0" borderId="0" xfId="0" applyFont="1" applyAlignment="1">
      <alignment/>
    </xf>
    <xf numFmtId="0" fontId="43" fillId="22" borderId="20" xfId="0" applyFont="1" applyFill="1" applyBorder="1" applyAlignment="1">
      <alignment horizontal="left"/>
    </xf>
    <xf numFmtId="0" fontId="42" fillId="22" borderId="24" xfId="0" applyFont="1" applyFill="1" applyBorder="1" applyAlignment="1">
      <alignment horizontal="left"/>
    </xf>
    <xf numFmtId="0" fontId="42" fillId="0" borderId="24" xfId="0" applyFont="1" applyFill="1" applyBorder="1" applyAlignment="1">
      <alignment horizontal="left"/>
    </xf>
    <xf numFmtId="0" fontId="42" fillId="0" borderId="12" xfId="0" applyFont="1" applyFill="1" applyBorder="1" applyAlignment="1">
      <alignment horizontal="center"/>
    </xf>
    <xf numFmtId="0" fontId="42" fillId="0" borderId="25" xfId="0" applyFont="1" applyFill="1" applyBorder="1" applyAlignment="1">
      <alignment horizontal="center"/>
    </xf>
    <xf numFmtId="0" fontId="42" fillId="0" borderId="24" xfId="0" applyFont="1" applyFill="1" applyBorder="1" applyAlignment="1">
      <alignment horizontal="center"/>
    </xf>
    <xf numFmtId="0" fontId="42" fillId="0" borderId="18" xfId="0" applyFont="1" applyBorder="1" applyAlignment="1">
      <alignment/>
    </xf>
    <xf numFmtId="0" fontId="57" fillId="0" borderId="0" xfId="0" applyFont="1" applyAlignment="1">
      <alignment/>
    </xf>
    <xf numFmtId="0" fontId="42" fillId="22" borderId="12" xfId="0" applyFont="1" applyFill="1" applyBorder="1" applyAlignment="1">
      <alignment horizontal="left"/>
    </xf>
    <xf numFmtId="0" fontId="43" fillId="22" borderId="26" xfId="0" applyFont="1" applyFill="1" applyBorder="1" applyAlignment="1">
      <alignment horizontal="left"/>
    </xf>
    <xf numFmtId="0" fontId="42" fillId="0" borderId="13" xfId="0" applyFont="1" applyFill="1" applyBorder="1" applyAlignment="1">
      <alignment horizontal="center"/>
    </xf>
    <xf numFmtId="0" fontId="42" fillId="0" borderId="27" xfId="0" applyFont="1" applyBorder="1" applyAlignment="1">
      <alignment/>
    </xf>
    <xf numFmtId="0" fontId="42" fillId="0" borderId="23" xfId="0" applyFont="1" applyFill="1" applyBorder="1" applyAlignment="1">
      <alignment horizontal="center"/>
    </xf>
    <xf numFmtId="0" fontId="42" fillId="0" borderId="6" xfId="0" applyFont="1" applyFill="1" applyBorder="1" applyAlignment="1">
      <alignment horizontal="center"/>
    </xf>
    <xf numFmtId="0" fontId="42" fillId="0" borderId="25" xfId="0" applyFont="1" applyBorder="1" applyAlignment="1">
      <alignment/>
    </xf>
    <xf numFmtId="0" fontId="39" fillId="22" borderId="32" xfId="0" applyFont="1" applyFill="1" applyBorder="1" applyAlignment="1">
      <alignment horizontal="center"/>
    </xf>
    <xf numFmtId="164" fontId="42" fillId="22" borderId="30" xfId="0" applyNumberFormat="1" applyFont="1" applyFill="1" applyBorder="1" applyAlignment="1">
      <alignment horizontal="center"/>
    </xf>
    <xf numFmtId="164" fontId="39" fillId="0" borderId="30" xfId="0" applyNumberFormat="1" applyFont="1" applyBorder="1" applyAlignment="1">
      <alignment horizontal="center"/>
    </xf>
    <xf numFmtId="0" fontId="39" fillId="0" borderId="30" xfId="0" applyFont="1" applyBorder="1" applyAlignment="1">
      <alignment/>
    </xf>
    <xf numFmtId="49" fontId="50" fillId="0" borderId="27" xfId="0" applyNumberFormat="1" applyFont="1" applyBorder="1" applyAlignment="1">
      <alignment horizontal="center"/>
    </xf>
    <xf numFmtId="0" fontId="39" fillId="0" borderId="37" xfId="0" applyFont="1" applyBorder="1" applyAlignment="1">
      <alignment/>
    </xf>
    <xf numFmtId="0" fontId="39" fillId="22" borderId="35" xfId="0" applyFont="1" applyFill="1" applyBorder="1" applyAlignment="1">
      <alignment/>
    </xf>
    <xf numFmtId="0" fontId="39" fillId="22" borderId="30" xfId="0" applyFont="1" applyFill="1" applyBorder="1" applyAlignment="1">
      <alignment/>
    </xf>
    <xf numFmtId="164" fontId="39" fillId="0" borderId="35" xfId="0" applyNumberFormat="1" applyFont="1" applyBorder="1" applyAlignment="1">
      <alignment horizontal="center"/>
    </xf>
    <xf numFmtId="2" fontId="39" fillId="22" borderId="30" xfId="0" applyNumberFormat="1" applyFont="1" applyFill="1" applyBorder="1" applyAlignment="1">
      <alignment horizontal="center"/>
    </xf>
    <xf numFmtId="164" fontId="42" fillId="22" borderId="35" xfId="0" applyNumberFormat="1" applyFont="1" applyFill="1" applyBorder="1" applyAlignment="1">
      <alignment horizontal="center"/>
    </xf>
    <xf numFmtId="0" fontId="39" fillId="22" borderId="37" xfId="0" applyFont="1" applyFill="1" applyBorder="1" applyAlignment="1">
      <alignment/>
    </xf>
    <xf numFmtId="0" fontId="41" fillId="22" borderId="0" xfId="0" applyFont="1" applyFill="1" applyAlignment="1">
      <alignment/>
    </xf>
    <xf numFmtId="164" fontId="39" fillId="0" borderId="37" xfId="0" applyNumberFormat="1" applyFont="1" applyBorder="1" applyAlignment="1">
      <alignment/>
    </xf>
    <xf numFmtId="164" fontId="39" fillId="0" borderId="27" xfId="0" applyNumberFormat="1" applyFont="1" applyBorder="1" applyAlignment="1">
      <alignment horizontal="center"/>
    </xf>
    <xf numFmtId="164" fontId="39" fillId="0" borderId="27" xfId="0" applyNumberFormat="1" applyFont="1" applyBorder="1" applyAlignment="1">
      <alignment/>
    </xf>
    <xf numFmtId="1" fontId="39" fillId="22" borderId="30" xfId="0" applyNumberFormat="1" applyFont="1" applyFill="1" applyBorder="1" applyAlignment="1">
      <alignment/>
    </xf>
    <xf numFmtId="0" fontId="42" fillId="22" borderId="30" xfId="0" applyFont="1" applyFill="1" applyBorder="1" applyAlignment="1">
      <alignment horizontal="center"/>
    </xf>
    <xf numFmtId="1" fontId="39" fillId="0" borderId="41" xfId="0" applyNumberFormat="1" applyFont="1" applyFill="1" applyBorder="1" applyAlignment="1">
      <alignment horizontal="center"/>
    </xf>
    <xf numFmtId="0" fontId="39" fillId="0" borderId="41" xfId="0" applyFont="1" applyFill="1" applyBorder="1" applyAlignment="1">
      <alignment/>
    </xf>
    <xf numFmtId="1" fontId="39" fillId="0" borderId="30" xfId="0" applyNumberFormat="1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39" fillId="0" borderId="41" xfId="0" applyNumberFormat="1" applyFont="1" applyFill="1" applyBorder="1" applyAlignment="1">
      <alignment/>
    </xf>
    <xf numFmtId="0" fontId="42" fillId="0" borderId="41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39" fillId="0" borderId="44" xfId="0" applyFont="1" applyFill="1" applyBorder="1" applyAlignment="1">
      <alignment/>
    </xf>
    <xf numFmtId="164" fontId="39" fillId="22" borderId="0" xfId="0" applyNumberFormat="1" applyFont="1" applyFill="1" applyAlignment="1">
      <alignment/>
    </xf>
    <xf numFmtId="1" fontId="39" fillId="22" borderId="0" xfId="0" applyNumberFormat="1" applyFont="1" applyFill="1" applyAlignment="1">
      <alignment/>
    </xf>
    <xf numFmtId="1" fontId="22" fillId="22" borderId="0" xfId="0" applyNumberFormat="1" applyFont="1" applyFill="1" applyAlignment="1">
      <alignment/>
    </xf>
    <xf numFmtId="1" fontId="50" fillId="22" borderId="0" xfId="0" applyNumberFormat="1" applyFont="1" applyFill="1" applyBorder="1" applyAlignment="1">
      <alignment horizontal="center"/>
    </xf>
    <xf numFmtId="1" fontId="43" fillId="22" borderId="0" xfId="0" applyNumberFormat="1" applyFont="1" applyFill="1" applyBorder="1" applyAlignment="1">
      <alignment horizontal="center"/>
    </xf>
    <xf numFmtId="0" fontId="39" fillId="0" borderId="36" xfId="0" applyFont="1" applyBorder="1" applyAlignment="1">
      <alignment/>
    </xf>
    <xf numFmtId="49" fontId="50" fillId="0" borderId="30" xfId="0" applyNumberFormat="1" applyFont="1" applyBorder="1" applyAlignment="1">
      <alignment horizontal="center"/>
    </xf>
    <xf numFmtId="0" fontId="40" fillId="26" borderId="31" xfId="0" applyFont="1" applyFill="1" applyBorder="1" applyAlignment="1">
      <alignment/>
    </xf>
    <xf numFmtId="0" fontId="40" fillId="26" borderId="38" xfId="0" applyFont="1" applyFill="1" applyBorder="1" applyAlignment="1">
      <alignment/>
    </xf>
    <xf numFmtId="1" fontId="39" fillId="26" borderId="35" xfId="0" applyNumberFormat="1" applyFont="1" applyFill="1" applyBorder="1" applyAlignment="1">
      <alignment horizontal="center"/>
    </xf>
    <xf numFmtId="1" fontId="39" fillId="26" borderId="30" xfId="0" applyNumberFormat="1" applyFont="1" applyFill="1" applyBorder="1" applyAlignment="1">
      <alignment horizontal="center"/>
    </xf>
    <xf numFmtId="164" fontId="39" fillId="26" borderId="30" xfId="0" applyNumberFormat="1" applyFont="1" applyFill="1" applyBorder="1" applyAlignment="1">
      <alignment horizontal="center"/>
    </xf>
    <xf numFmtId="2" fontId="42" fillId="26" borderId="30" xfId="0" applyNumberFormat="1" applyFont="1" applyFill="1" applyBorder="1" applyAlignment="1">
      <alignment horizontal="center"/>
    </xf>
    <xf numFmtId="0" fontId="39" fillId="26" borderId="30" xfId="0" applyFont="1" applyFill="1" applyBorder="1" applyAlignment="1">
      <alignment/>
    </xf>
    <xf numFmtId="164" fontId="39" fillId="26" borderId="35" xfId="0" applyNumberFormat="1" applyFont="1" applyFill="1" applyBorder="1" applyAlignment="1">
      <alignment horizontal="center"/>
    </xf>
    <xf numFmtId="0" fontId="39" fillId="26" borderId="37" xfId="0" applyFont="1" applyFill="1" applyBorder="1" applyAlignment="1">
      <alignment/>
    </xf>
    <xf numFmtId="0" fontId="39" fillId="26" borderId="0" xfId="0" applyFont="1" applyFill="1" applyAlignment="1">
      <alignment/>
    </xf>
    <xf numFmtId="0" fontId="41" fillId="26" borderId="0" xfId="0" applyFont="1" applyFill="1" applyAlignment="1">
      <alignment/>
    </xf>
    <xf numFmtId="0" fontId="39" fillId="26" borderId="31" xfId="0" applyFont="1" applyFill="1" applyBorder="1" applyAlignment="1">
      <alignment/>
    </xf>
    <xf numFmtId="0" fontId="39" fillId="26" borderId="38" xfId="0" applyFont="1" applyFill="1" applyBorder="1" applyAlignment="1">
      <alignment/>
    </xf>
    <xf numFmtId="0" fontId="39" fillId="26" borderId="24" xfId="0" applyFont="1" applyFill="1" applyBorder="1" applyAlignment="1">
      <alignment/>
    </xf>
    <xf numFmtId="0" fontId="41" fillId="26" borderId="24" xfId="0" applyFont="1" applyFill="1" applyBorder="1" applyAlignment="1">
      <alignment/>
    </xf>
    <xf numFmtId="1" fontId="39" fillId="26" borderId="41" xfId="0" applyNumberFormat="1" applyFont="1" applyFill="1" applyBorder="1" applyAlignment="1">
      <alignment horizontal="center"/>
    </xf>
    <xf numFmtId="0" fontId="39" fillId="26" borderId="41" xfId="0" applyFont="1" applyFill="1" applyBorder="1" applyAlignment="1">
      <alignment/>
    </xf>
    <xf numFmtId="1" fontId="39" fillId="26" borderId="41" xfId="0" applyNumberFormat="1" applyFont="1" applyFill="1" applyBorder="1" applyAlignment="1">
      <alignment/>
    </xf>
    <xf numFmtId="0" fontId="42" fillId="26" borderId="41" xfId="0" applyFont="1" applyFill="1" applyBorder="1" applyAlignment="1">
      <alignment horizontal="center"/>
    </xf>
    <xf numFmtId="0" fontId="39" fillId="26" borderId="0" xfId="0" applyFont="1" applyFill="1" applyBorder="1" applyAlignment="1">
      <alignment/>
    </xf>
    <xf numFmtId="1" fontId="45" fillId="22" borderId="30" xfId="0" applyNumberFormat="1" applyFont="1" applyFill="1" applyBorder="1" applyAlignment="1">
      <alignment horizontal="center"/>
    </xf>
    <xf numFmtId="164" fontId="43" fillId="22" borderId="35" xfId="0" applyNumberFormat="1" applyFont="1" applyFill="1" applyBorder="1" applyAlignment="1">
      <alignment horizontal="center"/>
    </xf>
    <xf numFmtId="1" fontId="43" fillId="22" borderId="35" xfId="0" applyNumberFormat="1" applyFont="1" applyFill="1" applyBorder="1" applyAlignment="1">
      <alignment horizontal="center"/>
    </xf>
    <xf numFmtId="0" fontId="22" fillId="22" borderId="31" xfId="0" applyFont="1" applyFill="1" applyBorder="1" applyAlignment="1">
      <alignment/>
    </xf>
    <xf numFmtId="0" fontId="22" fillId="22" borderId="38" xfId="0" applyFont="1" applyFill="1" applyBorder="1" applyAlignment="1">
      <alignment/>
    </xf>
    <xf numFmtId="0" fontId="44" fillId="0" borderId="31" xfId="0" applyFont="1" applyBorder="1" applyAlignment="1">
      <alignment horizontal="left" wrapText="1" indent="1"/>
    </xf>
    <xf numFmtId="0" fontId="44" fillId="0" borderId="38" xfId="0" applyFont="1" applyBorder="1" applyAlignment="1">
      <alignment wrapText="1"/>
    </xf>
    <xf numFmtId="2" fontId="39" fillId="22" borderId="35" xfId="0" applyNumberFormat="1" applyFont="1" applyFill="1" applyBorder="1" applyAlignment="1">
      <alignment horizontal="center"/>
    </xf>
    <xf numFmtId="0" fontId="50" fillId="22" borderId="35" xfId="0" applyFont="1" applyFill="1" applyBorder="1" applyAlignment="1">
      <alignment horizontal="center"/>
    </xf>
    <xf numFmtId="0" fontId="43" fillId="22" borderId="35" xfId="0" applyFont="1" applyFill="1" applyBorder="1" applyAlignment="1">
      <alignment horizontal="center"/>
    </xf>
    <xf numFmtId="0" fontId="44" fillId="0" borderId="0" xfId="0" applyFont="1" applyBorder="1" applyAlignment="1">
      <alignment wrapText="1"/>
    </xf>
    <xf numFmtId="0" fontId="22" fillId="0" borderId="33" xfId="0" applyFont="1" applyBorder="1" applyAlignment="1">
      <alignment horizontal="left" wrapText="1" indent="1"/>
    </xf>
    <xf numFmtId="0" fontId="22" fillId="0" borderId="34" xfId="0" applyFont="1" applyBorder="1" applyAlignment="1">
      <alignment wrapText="1"/>
    </xf>
    <xf numFmtId="164" fontId="39" fillId="22" borderId="32" xfId="0" applyNumberFormat="1" applyFont="1" applyFill="1" applyBorder="1" applyAlignment="1">
      <alignment horizontal="center"/>
    </xf>
    <xf numFmtId="2" fontId="39" fillId="22" borderId="32" xfId="0" applyNumberFormat="1" applyFont="1" applyFill="1" applyBorder="1" applyAlignment="1">
      <alignment horizontal="center"/>
    </xf>
    <xf numFmtId="0" fontId="39" fillId="22" borderId="32" xfId="0" applyNumberFormat="1" applyFont="1" applyFill="1" applyBorder="1" applyAlignment="1">
      <alignment horizontal="center"/>
    </xf>
    <xf numFmtId="1" fontId="39" fillId="22" borderId="32" xfId="0" applyNumberFormat="1" applyFont="1" applyFill="1" applyBorder="1" applyAlignment="1">
      <alignment horizontal="center"/>
    </xf>
    <xf numFmtId="0" fontId="39" fillId="0" borderId="46" xfId="0" applyFont="1" applyBorder="1" applyAlignment="1">
      <alignment/>
    </xf>
    <xf numFmtId="0" fontId="22" fillId="0" borderId="31" xfId="0" applyFont="1" applyBorder="1" applyAlignment="1">
      <alignment horizontal="left" wrapText="1" indent="1"/>
    </xf>
    <xf numFmtId="0" fontId="22" fillId="0" borderId="38" xfId="0" applyFont="1" applyBorder="1" applyAlignment="1">
      <alignment wrapText="1"/>
    </xf>
    <xf numFmtId="0" fontId="50" fillId="22" borderId="30" xfId="0" applyFont="1" applyFill="1" applyBorder="1" applyAlignment="1">
      <alignment horizontal="center"/>
    </xf>
    <xf numFmtId="0" fontId="43" fillId="22" borderId="30" xfId="0" applyFont="1" applyFill="1" applyBorder="1" applyAlignment="1">
      <alignment horizontal="center"/>
    </xf>
    <xf numFmtId="164" fontId="42" fillId="23" borderId="30" xfId="0" applyNumberFormat="1" applyFont="1" applyFill="1" applyBorder="1" applyAlignment="1">
      <alignment horizontal="center"/>
    </xf>
    <xf numFmtId="164" fontId="43" fillId="23" borderId="30" xfId="0" applyNumberFormat="1" applyFont="1" applyFill="1" applyBorder="1" applyAlignment="1">
      <alignment horizontal="center"/>
    </xf>
    <xf numFmtId="0" fontId="58" fillId="0" borderId="38" xfId="0" applyFont="1" applyBorder="1" applyAlignment="1">
      <alignment wrapText="1"/>
    </xf>
    <xf numFmtId="164" fontId="39" fillId="22" borderId="33" xfId="0" applyNumberFormat="1" applyFont="1" applyFill="1" applyBorder="1" applyAlignment="1">
      <alignment horizontal="center"/>
    </xf>
    <xf numFmtId="0" fontId="44" fillId="0" borderId="38" xfId="0" applyFont="1" applyBorder="1" applyAlignment="1">
      <alignment/>
    </xf>
    <xf numFmtId="164" fontId="39" fillId="22" borderId="31" xfId="0" applyNumberFormat="1" applyFont="1" applyFill="1" applyBorder="1" applyAlignment="1">
      <alignment horizontal="center"/>
    </xf>
    <xf numFmtId="0" fontId="44" fillId="0" borderId="33" xfId="0" applyFont="1" applyBorder="1" applyAlignment="1">
      <alignment horizontal="left" wrapText="1" indent="1"/>
    </xf>
    <xf numFmtId="0" fontId="44" fillId="0" borderId="34" xfId="0" applyFont="1" applyBorder="1" applyAlignment="1">
      <alignment wrapText="1"/>
    </xf>
    <xf numFmtId="0" fontId="39" fillId="0" borderId="50" xfId="0" applyFont="1" applyFill="1" applyBorder="1" applyAlignment="1">
      <alignment/>
    </xf>
    <xf numFmtId="0" fontId="39" fillId="0" borderId="38" xfId="0" applyFont="1" applyFill="1" applyBorder="1" applyAlignment="1">
      <alignment/>
    </xf>
    <xf numFmtId="0" fontId="39" fillId="0" borderId="30" xfId="0" applyFont="1" applyFill="1" applyBorder="1" applyAlignment="1">
      <alignment/>
    </xf>
    <xf numFmtId="1" fontId="39" fillId="0" borderId="30" xfId="0" applyNumberFormat="1" applyFont="1" applyFill="1" applyBorder="1" applyAlignment="1">
      <alignment/>
    </xf>
    <xf numFmtId="0" fontId="42" fillId="0" borderId="30" xfId="0" applyFont="1" applyFill="1" applyBorder="1" applyAlignment="1">
      <alignment horizontal="center"/>
    </xf>
    <xf numFmtId="164" fontId="39" fillId="0" borderId="30" xfId="0" applyNumberFormat="1" applyFont="1" applyFill="1" applyBorder="1" applyAlignment="1">
      <alignment/>
    </xf>
    <xf numFmtId="0" fontId="40" fillId="26" borderId="54" xfId="0" applyFont="1" applyFill="1" applyBorder="1" applyAlignment="1">
      <alignment/>
    </xf>
    <xf numFmtId="0" fontId="22" fillId="17" borderId="30" xfId="0" applyFont="1" applyFill="1" applyBorder="1" applyAlignment="1">
      <alignment horizontal="center"/>
    </xf>
    <xf numFmtId="0" fontId="39" fillId="17" borderId="0" xfId="0" applyFont="1" applyFill="1" applyAlignment="1">
      <alignment/>
    </xf>
    <xf numFmtId="0" fontId="41" fillId="17" borderId="0" xfId="0" applyFont="1" applyFill="1" applyAlignment="1">
      <alignment/>
    </xf>
    <xf numFmtId="0" fontId="44" fillId="17" borderId="30" xfId="0" applyFont="1" applyFill="1" applyBorder="1" applyAlignment="1">
      <alignment horizontal="center"/>
    </xf>
    <xf numFmtId="0" fontId="40" fillId="17" borderId="31" xfId="0" applyFont="1" applyFill="1" applyBorder="1" applyAlignment="1">
      <alignment/>
    </xf>
    <xf numFmtId="0" fontId="40" fillId="17" borderId="38" xfId="0" applyFont="1" applyFill="1" applyBorder="1" applyAlignment="1">
      <alignment/>
    </xf>
    <xf numFmtId="1" fontId="39" fillId="17" borderId="35" xfId="0" applyNumberFormat="1" applyFont="1" applyFill="1" applyBorder="1" applyAlignment="1">
      <alignment horizontal="center"/>
    </xf>
    <xf numFmtId="1" fontId="39" fillId="17" borderId="30" xfId="0" applyNumberFormat="1" applyFont="1" applyFill="1" applyBorder="1" applyAlignment="1">
      <alignment horizontal="center"/>
    </xf>
    <xf numFmtId="164" fontId="39" fillId="17" borderId="30" xfId="0" applyNumberFormat="1" applyFont="1" applyFill="1" applyBorder="1" applyAlignment="1">
      <alignment horizontal="center"/>
    </xf>
    <xf numFmtId="2" fontId="42" fillId="17" borderId="30" xfId="0" applyNumberFormat="1" applyFont="1" applyFill="1" applyBorder="1" applyAlignment="1">
      <alignment horizontal="center"/>
    </xf>
    <xf numFmtId="0" fontId="39" fillId="17" borderId="30" xfId="0" applyFont="1" applyFill="1" applyBorder="1" applyAlignment="1">
      <alignment horizontal="center"/>
    </xf>
    <xf numFmtId="164" fontId="39" fillId="17" borderId="35" xfId="0" applyNumberFormat="1" applyFont="1" applyFill="1" applyBorder="1" applyAlignment="1">
      <alignment horizontal="center"/>
    </xf>
    <xf numFmtId="164" fontId="39" fillId="17" borderId="37" xfId="0" applyNumberFormat="1" applyFont="1" applyFill="1" applyBorder="1" applyAlignment="1">
      <alignment/>
    </xf>
    <xf numFmtId="2" fontId="42" fillId="22" borderId="44" xfId="0" applyNumberFormat="1" applyFont="1" applyFill="1" applyBorder="1" applyAlignment="1">
      <alignment horizontal="center"/>
    </xf>
    <xf numFmtId="0" fontId="39" fillId="17" borderId="31" xfId="0" applyFont="1" applyFill="1" applyBorder="1" applyAlignment="1">
      <alignment/>
    </xf>
    <xf numFmtId="0" fontId="39" fillId="17" borderId="50" xfId="0" applyFont="1" applyFill="1" applyBorder="1" applyAlignment="1">
      <alignment/>
    </xf>
    <xf numFmtId="0" fontId="44" fillId="0" borderId="44" xfId="0" applyFont="1" applyBorder="1" applyAlignment="1">
      <alignment horizontal="center"/>
    </xf>
    <xf numFmtId="1" fontId="39" fillId="22" borderId="44" xfId="0" applyNumberFormat="1" applyFont="1" applyFill="1" applyBorder="1" applyAlignment="1">
      <alignment horizontal="center"/>
    </xf>
    <xf numFmtId="0" fontId="39" fillId="22" borderId="44" xfId="0" applyNumberFormat="1" applyFont="1" applyFill="1" applyBorder="1" applyAlignment="1">
      <alignment horizontal="center"/>
    </xf>
    <xf numFmtId="164" fontId="39" fillId="22" borderId="44" xfId="0" applyNumberFormat="1" applyFont="1" applyFill="1" applyBorder="1" applyAlignment="1">
      <alignment horizontal="center"/>
    </xf>
    <xf numFmtId="164" fontId="45" fillId="22" borderId="44" xfId="0" applyNumberFormat="1" applyFont="1" applyFill="1" applyBorder="1" applyAlignment="1">
      <alignment horizontal="center"/>
    </xf>
    <xf numFmtId="2" fontId="42" fillId="0" borderId="32" xfId="0" applyNumberFormat="1" applyFont="1" applyFill="1" applyBorder="1" applyAlignment="1">
      <alignment horizontal="center"/>
    </xf>
    <xf numFmtId="0" fontId="39" fillId="0" borderId="45" xfId="0" applyFont="1" applyFill="1" applyBorder="1" applyAlignment="1">
      <alignment/>
    </xf>
    <xf numFmtId="0" fontId="39" fillId="0" borderId="43" xfId="0" applyFont="1" applyFill="1" applyBorder="1" applyAlignment="1">
      <alignment/>
    </xf>
    <xf numFmtId="1" fontId="35" fillId="0" borderId="25" xfId="0" applyNumberFormat="1" applyFont="1" applyFill="1" applyBorder="1" applyAlignment="1">
      <alignment horizontal="center"/>
    </xf>
    <xf numFmtId="1" fontId="35" fillId="0" borderId="44" xfId="0" applyNumberFormat="1" applyFont="1" applyFill="1" applyBorder="1" applyAlignment="1">
      <alignment horizontal="center"/>
    </xf>
    <xf numFmtId="2" fontId="46" fillId="0" borderId="44" xfId="0" applyNumberFormat="1" applyFont="1" applyFill="1" applyBorder="1" applyAlignment="1">
      <alignment horizontal="center"/>
    </xf>
    <xf numFmtId="1" fontId="35" fillId="0" borderId="30" xfId="0" applyNumberFormat="1" applyFont="1" applyFill="1" applyBorder="1" applyAlignment="1">
      <alignment horizontal="center"/>
    </xf>
    <xf numFmtId="2" fontId="47" fillId="0" borderId="44" xfId="0" applyNumberFormat="1" applyFont="1" applyFill="1" applyBorder="1" applyAlignment="1">
      <alignment horizontal="center"/>
    </xf>
    <xf numFmtId="0" fontId="44" fillId="0" borderId="44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39" fillId="0" borderId="31" xfId="0" applyFont="1" applyFill="1" applyBorder="1" applyAlignment="1">
      <alignment/>
    </xf>
    <xf numFmtId="1" fontId="39" fillId="0" borderId="35" xfId="0" applyNumberFormat="1" applyFont="1" applyFill="1" applyBorder="1" applyAlignment="1">
      <alignment horizontal="center"/>
    </xf>
    <xf numFmtId="164" fontId="39" fillId="0" borderId="30" xfId="0" applyNumberFormat="1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/>
    </xf>
    <xf numFmtId="164" fontId="39" fillId="0" borderId="35" xfId="0" applyNumberFormat="1" applyFont="1" applyFill="1" applyBorder="1" applyAlignment="1">
      <alignment horizontal="center"/>
    </xf>
    <xf numFmtId="164" fontId="45" fillId="0" borderId="35" xfId="0" applyNumberFormat="1" applyFont="1" applyFill="1" applyBorder="1" applyAlignment="1">
      <alignment horizontal="center"/>
    </xf>
    <xf numFmtId="0" fontId="39" fillId="0" borderId="30" xfId="0" applyNumberFormat="1" applyFont="1" applyFill="1" applyBorder="1" applyAlignment="1">
      <alignment horizontal="center"/>
    </xf>
    <xf numFmtId="0" fontId="39" fillId="0" borderId="37" xfId="0" applyFont="1" applyFill="1" applyBorder="1" applyAlignment="1">
      <alignment/>
    </xf>
    <xf numFmtId="0" fontId="40" fillId="0" borderId="31" xfId="0" applyFont="1" applyFill="1" applyBorder="1" applyAlignment="1">
      <alignment/>
    </xf>
    <xf numFmtId="0" fontId="40" fillId="0" borderId="38" xfId="0" applyFont="1" applyFill="1" applyBorder="1" applyAlignment="1">
      <alignment/>
    </xf>
    <xf numFmtId="164" fontId="39" fillId="0" borderId="37" xfId="0" applyNumberFormat="1" applyFont="1" applyFill="1" applyBorder="1" applyAlignment="1">
      <alignment/>
    </xf>
    <xf numFmtId="1" fontId="39" fillId="0" borderId="27" xfId="0" applyNumberFormat="1" applyFont="1" applyFill="1" applyBorder="1" applyAlignment="1">
      <alignment horizontal="center"/>
    </xf>
    <xf numFmtId="164" fontId="39" fillId="0" borderId="41" xfId="0" applyNumberFormat="1" applyFont="1" applyFill="1" applyBorder="1" applyAlignment="1">
      <alignment horizontal="center"/>
    </xf>
    <xf numFmtId="164" fontId="39" fillId="0" borderId="27" xfId="0" applyNumberFormat="1" applyFont="1" applyFill="1" applyBorder="1" applyAlignment="1">
      <alignment horizontal="center"/>
    </xf>
    <xf numFmtId="164" fontId="39" fillId="0" borderId="42" xfId="0" applyNumberFormat="1" applyFont="1" applyFill="1" applyBorder="1" applyAlignment="1">
      <alignment/>
    </xf>
    <xf numFmtId="164" fontId="39" fillId="0" borderId="27" xfId="0" applyNumberFormat="1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41" fillId="0" borderId="24" xfId="0" applyFont="1" applyFill="1" applyBorder="1" applyAlignment="1">
      <alignment/>
    </xf>
    <xf numFmtId="164" fontId="39" fillId="0" borderId="44" xfId="0" applyNumberFormat="1" applyFont="1" applyFill="1" applyBorder="1" applyAlignment="1">
      <alignment/>
    </xf>
    <xf numFmtId="2" fontId="42" fillId="0" borderId="44" xfId="0" applyNumberFormat="1" applyFont="1" applyFill="1" applyBorder="1" applyAlignment="1">
      <alignment horizontal="center"/>
    </xf>
    <xf numFmtId="1" fontId="39" fillId="0" borderId="44" xfId="0" applyNumberFormat="1" applyFont="1" applyFill="1" applyBorder="1" applyAlignment="1">
      <alignment/>
    </xf>
    <xf numFmtId="0" fontId="39" fillId="0" borderId="44" xfId="0" applyFont="1" applyFill="1" applyBorder="1" applyAlignment="1">
      <alignment horizontal="center"/>
    </xf>
    <xf numFmtId="0" fontId="39" fillId="22" borderId="40" xfId="0" applyFont="1" applyFill="1" applyBorder="1" applyAlignment="1">
      <alignment/>
    </xf>
    <xf numFmtId="2" fontId="42" fillId="22" borderId="41" xfId="0" applyNumberFormat="1" applyFont="1" applyFill="1" applyBorder="1" applyAlignment="1">
      <alignment horizontal="center"/>
    </xf>
    <xf numFmtId="0" fontId="39" fillId="0" borderId="33" xfId="0" applyFont="1" applyFill="1" applyBorder="1" applyAlignment="1">
      <alignment/>
    </xf>
    <xf numFmtId="0" fontId="39" fillId="0" borderId="34" xfId="0" applyFont="1" applyFill="1" applyBorder="1" applyAlignment="1">
      <alignment/>
    </xf>
    <xf numFmtId="164" fontId="39" fillId="0" borderId="35" xfId="0" applyNumberFormat="1" applyFont="1" applyFill="1" applyBorder="1" applyAlignment="1">
      <alignment/>
    </xf>
    <xf numFmtId="0" fontId="39" fillId="0" borderId="35" xfId="0" applyFont="1" applyFill="1" applyBorder="1" applyAlignment="1">
      <alignment/>
    </xf>
    <xf numFmtId="1" fontId="39" fillId="0" borderId="35" xfId="0" applyNumberFormat="1" applyFont="1" applyFill="1" applyBorder="1" applyAlignment="1">
      <alignment/>
    </xf>
    <xf numFmtId="0" fontId="39" fillId="0" borderId="35" xfId="0" applyFont="1" applyFill="1" applyBorder="1" applyAlignment="1">
      <alignment horizontal="center"/>
    </xf>
    <xf numFmtId="49" fontId="39" fillId="22" borderId="41" xfId="0" applyNumberFormat="1" applyFont="1" applyFill="1" applyBorder="1" applyAlignment="1">
      <alignment horizontal="center"/>
    </xf>
    <xf numFmtId="49" fontId="50" fillId="22" borderId="41" xfId="0" applyNumberFormat="1" applyFont="1" applyFill="1" applyBorder="1" applyAlignment="1">
      <alignment horizontal="center"/>
    </xf>
    <xf numFmtId="164" fontId="45" fillId="22" borderId="41" xfId="0" applyNumberFormat="1" applyFont="1" applyFill="1" applyBorder="1" applyAlignment="1">
      <alignment horizontal="center"/>
    </xf>
    <xf numFmtId="0" fontId="47" fillId="22" borderId="20" xfId="0" applyFont="1" applyFill="1" applyBorder="1" applyAlignment="1">
      <alignment horizontal="center"/>
    </xf>
    <xf numFmtId="0" fontId="41" fillId="0" borderId="30" xfId="0" applyFont="1" applyBorder="1" applyAlignment="1">
      <alignment/>
    </xf>
    <xf numFmtId="0" fontId="39" fillId="0" borderId="43" xfId="0" applyFont="1" applyBorder="1" applyAlignment="1">
      <alignment/>
    </xf>
    <xf numFmtId="164" fontId="22" fillId="0" borderId="44" xfId="0" applyNumberFormat="1" applyFont="1" applyBorder="1" applyAlignment="1">
      <alignment horizontal="center"/>
    </xf>
    <xf numFmtId="0" fontId="22" fillId="0" borderId="44" xfId="0" applyFont="1" applyBorder="1" applyAlignment="1">
      <alignment/>
    </xf>
    <xf numFmtId="0" fontId="41" fillId="0" borderId="44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20" xfId="0" applyFont="1" applyFill="1" applyBorder="1" applyAlignment="1">
      <alignment horizontal="center"/>
    </xf>
    <xf numFmtId="0" fontId="47" fillId="0" borderId="21" xfId="0" applyFont="1" applyBorder="1" applyAlignment="1">
      <alignment/>
    </xf>
    <xf numFmtId="0" fontId="47" fillId="22" borderId="23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/>
    </xf>
    <xf numFmtId="0" fontId="47" fillId="0" borderId="29" xfId="0" applyFont="1" applyFill="1" applyBorder="1" applyAlignment="1">
      <alignment horizontal="center"/>
    </xf>
    <xf numFmtId="0" fontId="47" fillId="0" borderId="24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47" fillId="0" borderId="24" xfId="0" applyFont="1" applyFill="1" applyBorder="1" applyAlignment="1">
      <alignment horizontal="center"/>
    </xf>
    <xf numFmtId="0" fontId="47" fillId="0" borderId="27" xfId="0" applyFont="1" applyBorder="1" applyAlignment="1">
      <alignment/>
    </xf>
    <xf numFmtId="0" fontId="47" fillId="0" borderId="26" xfId="0" applyFont="1" applyFill="1" applyBorder="1" applyAlignment="1">
      <alignment horizontal="center"/>
    </xf>
    <xf numFmtId="0" fontId="47" fillId="22" borderId="26" xfId="0" applyFont="1" applyFill="1" applyBorder="1" applyAlignment="1">
      <alignment horizontal="center"/>
    </xf>
    <xf numFmtId="0" fontId="47" fillId="22" borderId="0" xfId="0" applyFont="1" applyFill="1" applyBorder="1" applyAlignment="1">
      <alignment horizontal="center"/>
    </xf>
    <xf numFmtId="0" fontId="47" fillId="22" borderId="28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7" fillId="0" borderId="25" xfId="0" applyFont="1" applyBorder="1" applyAlignment="1">
      <alignment/>
    </xf>
    <xf numFmtId="0" fontId="47" fillId="0" borderId="12" xfId="0" applyFont="1" applyBorder="1" applyAlignment="1">
      <alignment/>
    </xf>
    <xf numFmtId="0" fontId="47" fillId="22" borderId="4" xfId="0" applyFont="1" applyFill="1" applyBorder="1" applyAlignment="1">
      <alignment horizontal="center"/>
    </xf>
    <xf numFmtId="0" fontId="47" fillId="0" borderId="6" xfId="0" applyFont="1" applyFill="1" applyBorder="1" applyAlignment="1">
      <alignment horizontal="center"/>
    </xf>
    <xf numFmtId="0" fontId="35" fillId="0" borderId="27" xfId="0" applyFont="1" applyBorder="1" applyAlignment="1">
      <alignment/>
    </xf>
    <xf numFmtId="164" fontId="35" fillId="22" borderId="35" xfId="0" applyNumberFormat="1" applyFont="1" applyFill="1" applyBorder="1" applyAlignment="1">
      <alignment horizontal="center"/>
    </xf>
    <xf numFmtId="0" fontId="47" fillId="0" borderId="22" xfId="0" applyFont="1" applyFill="1" applyBorder="1" applyAlignment="1">
      <alignment horizontal="center"/>
    </xf>
    <xf numFmtId="164" fontId="35" fillId="0" borderId="35" xfId="0" applyNumberFormat="1" applyFont="1" applyBorder="1" applyAlignment="1">
      <alignment horizontal="center"/>
    </xf>
    <xf numFmtId="0" fontId="35" fillId="0" borderId="37" xfId="0" applyFont="1" applyBorder="1" applyAlignment="1">
      <alignment/>
    </xf>
    <xf numFmtId="0" fontId="50" fillId="0" borderId="30" xfId="0" applyFont="1" applyBorder="1" applyAlignment="1">
      <alignment horizontal="center"/>
    </xf>
    <xf numFmtId="164" fontId="35" fillId="22" borderId="35" xfId="0" applyNumberFormat="1" applyFont="1" applyFill="1" applyBorder="1" applyAlignment="1">
      <alignment horizontal="right"/>
    </xf>
    <xf numFmtId="164" fontId="35" fillId="26" borderId="35" xfId="0" applyNumberFormat="1" applyFont="1" applyFill="1" applyBorder="1" applyAlignment="1">
      <alignment horizontal="center"/>
    </xf>
    <xf numFmtId="0" fontId="35" fillId="26" borderId="0" xfId="0" applyFont="1" applyFill="1" applyAlignment="1">
      <alignment/>
    </xf>
    <xf numFmtId="0" fontId="35" fillId="26" borderId="37" xfId="0" applyFont="1" applyFill="1" applyBorder="1" applyAlignment="1">
      <alignment/>
    </xf>
    <xf numFmtId="164" fontId="35" fillId="22" borderId="0" xfId="0" applyNumberFormat="1" applyFont="1" applyFill="1" applyAlignment="1">
      <alignment/>
    </xf>
    <xf numFmtId="0" fontId="35" fillId="0" borderId="0" xfId="0" applyFont="1" applyBorder="1" applyAlignment="1">
      <alignment/>
    </xf>
    <xf numFmtId="0" fontId="48" fillId="22" borderId="0" xfId="0" applyFont="1" applyFill="1" applyBorder="1" applyAlignment="1">
      <alignment horizontal="center"/>
    </xf>
    <xf numFmtId="0" fontId="35" fillId="17" borderId="27" xfId="0" applyFont="1" applyFill="1" applyBorder="1" applyAlignment="1">
      <alignment/>
    </xf>
    <xf numFmtId="1" fontId="35" fillId="17" borderId="30" xfId="0" applyNumberFormat="1" applyFont="1" applyFill="1" applyBorder="1" applyAlignment="1">
      <alignment horizontal="center"/>
    </xf>
    <xf numFmtId="2" fontId="46" fillId="17" borderId="30" xfId="0" applyNumberFormat="1" applyFont="1" applyFill="1" applyBorder="1" applyAlignment="1">
      <alignment horizontal="center"/>
    </xf>
    <xf numFmtId="0" fontId="35" fillId="17" borderId="30" xfId="0" applyFont="1" applyFill="1" applyBorder="1" applyAlignment="1">
      <alignment horizontal="center"/>
    </xf>
    <xf numFmtId="2" fontId="47" fillId="17" borderId="30" xfId="0" applyNumberFormat="1" applyFont="1" applyFill="1" applyBorder="1" applyAlignment="1">
      <alignment horizontal="center"/>
    </xf>
    <xf numFmtId="0" fontId="50" fillId="17" borderId="30" xfId="0" applyFont="1" applyFill="1" applyBorder="1" applyAlignment="1">
      <alignment horizontal="center"/>
    </xf>
    <xf numFmtId="164" fontId="35" fillId="17" borderId="30" xfId="0" applyNumberFormat="1" applyFont="1" applyFill="1" applyBorder="1" applyAlignment="1">
      <alignment horizontal="center"/>
    </xf>
    <xf numFmtId="164" fontId="35" fillId="17" borderId="30" xfId="0" applyNumberFormat="1" applyFont="1" applyFill="1" applyBorder="1" applyAlignment="1">
      <alignment horizontal="right"/>
    </xf>
    <xf numFmtId="0" fontId="35" fillId="17" borderId="30" xfId="0" applyFont="1" applyFill="1" applyBorder="1" applyAlignment="1">
      <alignment/>
    </xf>
    <xf numFmtId="0" fontId="35" fillId="17" borderId="0" xfId="0" applyFont="1" applyFill="1" applyAlignment="1">
      <alignment/>
    </xf>
    <xf numFmtId="0" fontId="35" fillId="0" borderId="30" xfId="0" applyFont="1" applyBorder="1" applyAlignment="1">
      <alignment/>
    </xf>
    <xf numFmtId="0" fontId="39" fillId="0" borderId="30" xfId="0" applyFont="1" applyBorder="1" applyAlignment="1">
      <alignment horizontal="center"/>
    </xf>
    <xf numFmtId="0" fontId="35" fillId="22" borderId="27" xfId="0" applyFont="1" applyFill="1" applyBorder="1" applyAlignment="1">
      <alignment/>
    </xf>
    <xf numFmtId="0" fontId="35" fillId="0" borderId="27" xfId="0" applyFont="1" applyFill="1" applyBorder="1" applyAlignment="1">
      <alignment/>
    </xf>
    <xf numFmtId="1" fontId="35" fillId="0" borderId="35" xfId="0" applyNumberFormat="1" applyFont="1" applyFill="1" applyBorder="1" applyAlignment="1">
      <alignment/>
    </xf>
    <xf numFmtId="2" fontId="46" fillId="0" borderId="30" xfId="0" applyNumberFormat="1" applyFont="1" applyFill="1" applyBorder="1" applyAlignment="1">
      <alignment horizontal="center"/>
    </xf>
    <xf numFmtId="0" fontId="35" fillId="0" borderId="35" xfId="0" applyFont="1" applyFill="1" applyBorder="1" applyAlignment="1">
      <alignment/>
    </xf>
    <xf numFmtId="1" fontId="35" fillId="0" borderId="35" xfId="0" applyNumberFormat="1" applyFont="1" applyFill="1" applyBorder="1" applyAlignment="1">
      <alignment horizontal="center"/>
    </xf>
    <xf numFmtId="2" fontId="47" fillId="0" borderId="30" xfId="0" applyNumberFormat="1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164" fontId="35" fillId="0" borderId="35" xfId="0" applyNumberFormat="1" applyFont="1" applyFill="1" applyBorder="1" applyAlignment="1">
      <alignment horizontal="center"/>
    </xf>
    <xf numFmtId="164" fontId="35" fillId="0" borderId="35" xfId="0" applyNumberFormat="1" applyFont="1" applyFill="1" applyBorder="1" applyAlignment="1">
      <alignment horizontal="right"/>
    </xf>
    <xf numFmtId="164" fontId="46" fillId="0" borderId="35" xfId="0" applyNumberFormat="1" applyFont="1" applyFill="1" applyBorder="1" applyAlignment="1">
      <alignment horizontal="center"/>
    </xf>
    <xf numFmtId="0" fontId="35" fillId="0" borderId="36" xfId="0" applyFont="1" applyFill="1" applyBorder="1" applyAlignment="1">
      <alignment/>
    </xf>
    <xf numFmtId="0" fontId="35" fillId="0" borderId="0" xfId="0" applyFont="1" applyFill="1" applyAlignment="1">
      <alignment/>
    </xf>
    <xf numFmtId="164" fontId="35" fillId="0" borderId="30" xfId="0" applyNumberFormat="1" applyFont="1" applyFill="1" applyBorder="1" applyAlignment="1">
      <alignment horizontal="center"/>
    </xf>
    <xf numFmtId="0" fontId="35" fillId="0" borderId="30" xfId="0" applyNumberFormat="1" applyFont="1" applyFill="1" applyBorder="1" applyAlignment="1">
      <alignment horizontal="center"/>
    </xf>
    <xf numFmtId="0" fontId="35" fillId="0" borderId="37" xfId="0" applyFont="1" applyFill="1" applyBorder="1" applyAlignment="1">
      <alignment/>
    </xf>
    <xf numFmtId="164" fontId="35" fillId="0" borderId="27" xfId="0" applyNumberFormat="1" applyFont="1" applyFill="1" applyBorder="1" applyAlignment="1">
      <alignment horizontal="center"/>
    </xf>
    <xf numFmtId="164" fontId="35" fillId="0" borderId="37" xfId="0" applyNumberFormat="1" applyFont="1" applyFill="1" applyBorder="1" applyAlignment="1">
      <alignment/>
    </xf>
    <xf numFmtId="0" fontId="40" fillId="0" borderId="45" xfId="0" applyFont="1" applyFill="1" applyBorder="1" applyAlignment="1">
      <alignment/>
    </xf>
    <xf numFmtId="0" fontId="40" fillId="0" borderId="52" xfId="0" applyFont="1" applyFill="1" applyBorder="1" applyAlignment="1">
      <alignment/>
    </xf>
    <xf numFmtId="0" fontId="50" fillId="0" borderId="44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/>
    </xf>
    <xf numFmtId="164" fontId="35" fillId="0" borderId="44" xfId="0" applyNumberFormat="1" applyFont="1" applyFill="1" applyBorder="1" applyAlignment="1">
      <alignment horizontal="center"/>
    </xf>
    <xf numFmtId="164" fontId="35" fillId="0" borderId="25" xfId="0" applyNumberFormat="1" applyFont="1" applyFill="1" applyBorder="1" applyAlignment="1">
      <alignment horizontal="center"/>
    </xf>
    <xf numFmtId="164" fontId="35" fillId="0" borderId="25" xfId="0" applyNumberFormat="1" applyFont="1" applyFill="1" applyBorder="1" applyAlignment="1">
      <alignment horizontal="right"/>
    </xf>
    <xf numFmtId="0" fontId="35" fillId="0" borderId="55" xfId="0" applyFont="1" applyFill="1" applyBorder="1" applyAlignment="1">
      <alignment/>
    </xf>
    <xf numFmtId="0" fontId="35" fillId="0" borderId="24" xfId="0" applyFont="1" applyFill="1" applyBorder="1" applyAlignment="1">
      <alignment/>
    </xf>
    <xf numFmtId="1" fontId="50" fillId="0" borderId="30" xfId="0" applyNumberFormat="1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35" fillId="0" borderId="25" xfId="0" applyFont="1" applyFill="1" applyBorder="1" applyAlignment="1">
      <alignment/>
    </xf>
    <xf numFmtId="0" fontId="47" fillId="0" borderId="0" xfId="0" applyFont="1" applyFill="1" applyAlignment="1">
      <alignment horizontal="left"/>
    </xf>
    <xf numFmtId="0" fontId="3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47" fillId="0" borderId="18" xfId="0" applyFont="1" applyFill="1" applyBorder="1" applyAlignment="1">
      <alignment/>
    </xf>
    <xf numFmtId="0" fontId="47" fillId="0" borderId="21" xfId="0" applyFont="1" applyFill="1" applyBorder="1" applyAlignment="1">
      <alignment/>
    </xf>
    <xf numFmtId="0" fontId="47" fillId="0" borderId="27" xfId="0" applyFont="1" applyFill="1" applyBorder="1" applyAlignment="1">
      <alignment/>
    </xf>
    <xf numFmtId="0" fontId="47" fillId="0" borderId="28" xfId="0" applyFont="1" applyFill="1" applyBorder="1" applyAlignment="1">
      <alignment/>
    </xf>
    <xf numFmtId="0" fontId="47" fillId="0" borderId="13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0" fontId="47" fillId="0" borderId="28" xfId="0" applyFont="1" applyFill="1" applyBorder="1" applyAlignment="1">
      <alignment horizontal="center"/>
    </xf>
    <xf numFmtId="0" fontId="47" fillId="0" borderId="25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4" xfId="0" applyFont="1" applyFill="1" applyBorder="1" applyAlignment="1">
      <alignment horizontal="center"/>
    </xf>
    <xf numFmtId="49" fontId="35" fillId="0" borderId="30" xfId="0" applyNumberFormat="1" applyFont="1" applyFill="1" applyBorder="1" applyAlignment="1">
      <alignment horizontal="center"/>
    </xf>
    <xf numFmtId="1" fontId="48" fillId="0" borderId="35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1" fontId="35" fillId="0" borderId="30" xfId="0" applyNumberFormat="1" applyFont="1" applyFill="1" applyBorder="1" applyAlignment="1">
      <alignment/>
    </xf>
    <xf numFmtId="0" fontId="35" fillId="0" borderId="30" xfId="0" applyFont="1" applyFill="1" applyBorder="1" applyAlignment="1">
      <alignment/>
    </xf>
    <xf numFmtId="0" fontId="40" fillId="0" borderId="47" xfId="0" applyFont="1" applyFill="1" applyBorder="1" applyAlignment="1">
      <alignment/>
    </xf>
    <xf numFmtId="0" fontId="40" fillId="0" borderId="48" xfId="0" applyFont="1" applyFill="1" applyBorder="1" applyAlignment="1">
      <alignment/>
    </xf>
    <xf numFmtId="1" fontId="35" fillId="0" borderId="32" xfId="0" applyNumberFormat="1" applyFont="1" applyFill="1" applyBorder="1" applyAlignment="1">
      <alignment horizontal="center"/>
    </xf>
    <xf numFmtId="2" fontId="47" fillId="0" borderId="32" xfId="0" applyNumberFormat="1" applyFont="1" applyFill="1" applyBorder="1" applyAlignment="1">
      <alignment horizontal="center"/>
    </xf>
    <xf numFmtId="0" fontId="50" fillId="0" borderId="32" xfId="0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39" fillId="0" borderId="32" xfId="0" applyFont="1" applyFill="1" applyBorder="1" applyAlignment="1">
      <alignment horizontal="center"/>
    </xf>
    <xf numFmtId="164" fontId="35" fillId="0" borderId="30" xfId="0" applyNumberFormat="1" applyFont="1" applyFill="1" applyBorder="1" applyAlignment="1">
      <alignment horizontal="right"/>
    </xf>
    <xf numFmtId="164" fontId="46" fillId="0" borderId="30" xfId="0" applyNumberFormat="1" applyFont="1" applyFill="1" applyBorder="1" applyAlignment="1">
      <alignment horizontal="center"/>
    </xf>
    <xf numFmtId="0" fontId="39" fillId="0" borderId="39" xfId="0" applyFont="1" applyFill="1" applyBorder="1" applyAlignment="1">
      <alignment/>
    </xf>
    <xf numFmtId="0" fontId="39" fillId="0" borderId="54" xfId="0" applyFont="1" applyFill="1" applyBorder="1" applyAlignment="1">
      <alignment/>
    </xf>
    <xf numFmtId="1" fontId="35" fillId="0" borderId="27" xfId="0" applyNumberFormat="1" applyFont="1" applyFill="1" applyBorder="1" applyAlignment="1">
      <alignment horizontal="center"/>
    </xf>
    <xf numFmtId="1" fontId="35" fillId="0" borderId="41" xfId="0" applyNumberFormat="1" applyFont="1" applyFill="1" applyBorder="1" applyAlignment="1">
      <alignment horizontal="center"/>
    </xf>
    <xf numFmtId="2" fontId="47" fillId="0" borderId="41" xfId="0" applyNumberFormat="1" applyFont="1" applyFill="1" applyBorder="1" applyAlignment="1">
      <alignment horizontal="center"/>
    </xf>
    <xf numFmtId="0" fontId="50" fillId="0" borderId="41" xfId="0" applyFont="1" applyFill="1" applyBorder="1" applyAlignment="1">
      <alignment horizontal="center"/>
    </xf>
    <xf numFmtId="0" fontId="35" fillId="0" borderId="41" xfId="0" applyFont="1" applyFill="1" applyBorder="1" applyAlignment="1">
      <alignment/>
    </xf>
    <xf numFmtId="0" fontId="39" fillId="0" borderId="41" xfId="0" applyFont="1" applyFill="1" applyBorder="1" applyAlignment="1">
      <alignment horizontal="center"/>
    </xf>
    <xf numFmtId="164" fontId="35" fillId="0" borderId="41" xfId="0" applyNumberFormat="1" applyFont="1" applyFill="1" applyBorder="1" applyAlignment="1">
      <alignment horizontal="center"/>
    </xf>
    <xf numFmtId="164" fontId="35" fillId="0" borderId="28" xfId="0" applyNumberFormat="1" applyFont="1" applyFill="1" applyBorder="1" applyAlignment="1">
      <alignment horizontal="center"/>
    </xf>
    <xf numFmtId="164" fontId="46" fillId="0" borderId="27" xfId="0" applyNumberFormat="1" applyFont="1" applyFill="1" applyBorder="1" applyAlignment="1">
      <alignment horizontal="center"/>
    </xf>
    <xf numFmtId="0" fontId="35" fillId="0" borderId="42" xfId="0" applyFont="1" applyFill="1" applyBorder="1" applyAlignment="1">
      <alignment/>
    </xf>
    <xf numFmtId="0" fontId="35" fillId="0" borderId="39" xfId="0" applyFont="1" applyFill="1" applyBorder="1" applyAlignment="1">
      <alignment/>
    </xf>
    <xf numFmtId="0" fontId="35" fillId="0" borderId="54" xfId="0" applyFont="1" applyFill="1" applyBorder="1" applyAlignment="1">
      <alignment/>
    </xf>
    <xf numFmtId="2" fontId="46" fillId="0" borderId="41" xfId="0" applyNumberFormat="1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2" fillId="26" borderId="41" xfId="0" applyFont="1" applyFill="1" applyBorder="1" applyAlignment="1">
      <alignment horizontal="center"/>
    </xf>
    <xf numFmtId="1" fontId="22" fillId="0" borderId="35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" fontId="22" fillId="22" borderId="30" xfId="0" applyNumberFormat="1" applyFont="1" applyFill="1" applyBorder="1" applyAlignment="1">
      <alignment horizontal="center"/>
    </xf>
    <xf numFmtId="1" fontId="22" fillId="0" borderId="30" xfId="0" applyNumberFormat="1" applyFont="1" applyFill="1" applyBorder="1" applyAlignment="1">
      <alignment horizontal="center"/>
    </xf>
    <xf numFmtId="1" fontId="22" fillId="0" borderId="41" xfId="0" applyNumberFormat="1" applyFont="1" applyFill="1" applyBorder="1" applyAlignment="1">
      <alignment horizontal="center"/>
    </xf>
    <xf numFmtId="1" fontId="22" fillId="0" borderId="41" xfId="0" applyNumberFormat="1" applyFont="1" applyBorder="1" applyAlignment="1">
      <alignment horizontal="center"/>
    </xf>
    <xf numFmtId="1" fontId="22" fillId="0" borderId="35" xfId="0" applyNumberFormat="1" applyFont="1" applyFill="1" applyBorder="1" applyAlignment="1">
      <alignment horizontal="center"/>
    </xf>
    <xf numFmtId="1" fontId="22" fillId="0" borderId="44" xfId="0" applyNumberFormat="1" applyFont="1" applyFill="1" applyBorder="1" applyAlignment="1">
      <alignment horizontal="center"/>
    </xf>
    <xf numFmtId="1" fontId="50" fillId="0" borderId="35" xfId="0" applyNumberFormat="1" applyFont="1" applyFill="1" applyBorder="1" applyAlignment="1">
      <alignment horizontal="center"/>
    </xf>
    <xf numFmtId="1" fontId="50" fillId="0" borderId="44" xfId="0" applyNumberFormat="1" applyFont="1" applyFill="1" applyBorder="1" applyAlignment="1">
      <alignment horizontal="center"/>
    </xf>
    <xf numFmtId="164" fontId="22" fillId="0" borderId="35" xfId="0" applyNumberFormat="1" applyFont="1" applyFill="1" applyBorder="1" applyAlignment="1">
      <alignment horizontal="center"/>
    </xf>
    <xf numFmtId="0" fontId="22" fillId="0" borderId="37" xfId="0" applyFont="1" applyFill="1" applyBorder="1" applyAlignment="1">
      <alignment/>
    </xf>
    <xf numFmtId="0" fontId="50" fillId="0" borderId="30" xfId="0" applyNumberFormat="1" applyFont="1" applyFill="1" applyBorder="1" applyAlignment="1">
      <alignment horizontal="center"/>
    </xf>
    <xf numFmtId="49" fontId="39" fillId="0" borderId="30" xfId="0" applyNumberFormat="1" applyFont="1" applyFill="1" applyBorder="1" applyAlignment="1">
      <alignment horizontal="center"/>
    </xf>
    <xf numFmtId="49" fontId="50" fillId="0" borderId="27" xfId="0" applyNumberFormat="1" applyFont="1" applyFill="1" applyBorder="1" applyAlignment="1">
      <alignment horizontal="center"/>
    </xf>
    <xf numFmtId="49" fontId="44" fillId="0" borderId="27" xfId="0" applyNumberFormat="1" applyFont="1" applyFill="1" applyBorder="1" applyAlignment="1">
      <alignment horizontal="center"/>
    </xf>
    <xf numFmtId="2" fontId="35" fillId="22" borderId="30" xfId="0" applyNumberFormat="1" applyFont="1" applyFill="1" applyBorder="1" applyAlignment="1">
      <alignment horizontal="center"/>
    </xf>
    <xf numFmtId="0" fontId="47" fillId="26" borderId="18" xfId="0" applyFont="1" applyFill="1" applyBorder="1" applyAlignment="1">
      <alignment horizontal="center"/>
    </xf>
    <xf numFmtId="0" fontId="47" fillId="26" borderId="27" xfId="0" applyFont="1" applyFill="1" applyBorder="1" applyAlignment="1">
      <alignment horizontal="center"/>
    </xf>
    <xf numFmtId="0" fontId="47" fillId="26" borderId="25" xfId="0" applyFont="1" applyFill="1" applyBorder="1" applyAlignment="1">
      <alignment horizontal="center"/>
    </xf>
    <xf numFmtId="2" fontId="35" fillId="0" borderId="35" xfId="0" applyNumberFormat="1" applyFont="1" applyFill="1" applyBorder="1" applyAlignment="1">
      <alignment horizontal="center"/>
    </xf>
    <xf numFmtId="2" fontId="35" fillId="0" borderId="44" xfId="0" applyNumberFormat="1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0" fillId="22" borderId="34" xfId="0" applyFont="1" applyFill="1" applyBorder="1" applyAlignment="1">
      <alignment/>
    </xf>
    <xf numFmtId="0" fontId="39" fillId="0" borderId="34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24" xfId="0" applyFont="1" applyBorder="1" applyAlignment="1">
      <alignment/>
    </xf>
    <xf numFmtId="0" fontId="39" fillId="22" borderId="53" xfId="0" applyFont="1" applyFill="1" applyBorder="1" applyAlignment="1">
      <alignment/>
    </xf>
    <xf numFmtId="0" fontId="39" fillId="0" borderId="53" xfId="0" applyFont="1" applyBorder="1" applyAlignment="1">
      <alignment/>
    </xf>
    <xf numFmtId="0" fontId="49" fillId="0" borderId="34" xfId="0" applyFont="1" applyBorder="1" applyAlignment="1">
      <alignment/>
    </xf>
    <xf numFmtId="0" fontId="47" fillId="0" borderId="22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0" fillId="22" borderId="0" xfId="0" applyFont="1" applyFill="1" applyBorder="1" applyAlignment="1">
      <alignment/>
    </xf>
    <xf numFmtId="14" fontId="49" fillId="22" borderId="53" xfId="0" applyNumberFormat="1" applyFont="1" applyFill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50" xfId="0" applyFont="1" applyFill="1" applyBorder="1" applyAlignment="1">
      <alignment horizontal="center"/>
    </xf>
    <xf numFmtId="0" fontId="35" fillId="0" borderId="53" xfId="0" applyFont="1" applyBorder="1" applyAlignment="1">
      <alignment horizontal="center"/>
    </xf>
    <xf numFmtId="0" fontId="49" fillId="22" borderId="53" xfId="0" applyFont="1" applyFill="1" applyBorder="1" applyAlignment="1">
      <alignment horizontal="center"/>
    </xf>
    <xf numFmtId="14" fontId="35" fillId="0" borderId="53" xfId="0" applyNumberFormat="1" applyFont="1" applyBorder="1" applyAlignment="1">
      <alignment horizontal="center"/>
    </xf>
    <xf numFmtId="0" fontId="35" fillId="22" borderId="50" xfId="0" applyFont="1" applyFill="1" applyBorder="1" applyAlignment="1">
      <alignment horizontal="center"/>
    </xf>
    <xf numFmtId="0" fontId="35" fillId="22" borderId="53" xfId="0" applyFont="1" applyFill="1" applyBorder="1" applyAlignment="1">
      <alignment horizontal="center"/>
    </xf>
    <xf numFmtId="14" fontId="49" fillId="0" borderId="53" xfId="0" applyNumberFormat="1" applyFont="1" applyFill="1" applyBorder="1" applyAlignment="1">
      <alignment horizontal="center"/>
    </xf>
    <xf numFmtId="14" fontId="35" fillId="22" borderId="53" xfId="0" applyNumberFormat="1" applyFont="1" applyFill="1" applyBorder="1" applyAlignment="1">
      <alignment horizontal="center"/>
    </xf>
    <xf numFmtId="0" fontId="49" fillId="22" borderId="0" xfId="0" applyFont="1" applyFill="1" applyBorder="1" applyAlignment="1">
      <alignment horizontal="center"/>
    </xf>
    <xf numFmtId="0" fontId="49" fillId="22" borderId="50" xfId="0" applyFont="1" applyFill="1" applyBorder="1" applyAlignment="1">
      <alignment horizontal="center"/>
    </xf>
    <xf numFmtId="0" fontId="35" fillId="22" borderId="0" xfId="0" applyFont="1" applyFill="1" applyBorder="1" applyAlignment="1">
      <alignment horizontal="center"/>
    </xf>
    <xf numFmtId="14" fontId="35" fillId="22" borderId="0" xfId="0" applyNumberFormat="1" applyFont="1" applyFill="1" applyBorder="1" applyAlignment="1">
      <alignment horizontal="center"/>
    </xf>
    <xf numFmtId="14" fontId="49" fillId="22" borderId="34" xfId="0" applyNumberFormat="1" applyFont="1" applyFill="1" applyBorder="1" applyAlignment="1">
      <alignment horizontal="center"/>
    </xf>
    <xf numFmtId="0" fontId="49" fillId="22" borderId="40" xfId="0" applyFont="1" applyFill="1" applyBorder="1" applyAlignment="1">
      <alignment horizontal="center"/>
    </xf>
    <xf numFmtId="0" fontId="40" fillId="22" borderId="28" xfId="0" applyFont="1" applyFill="1" applyBorder="1" applyAlignment="1">
      <alignment/>
    </xf>
    <xf numFmtId="0" fontId="40" fillId="26" borderId="34" xfId="0" applyFont="1" applyFill="1" applyBorder="1" applyAlignment="1">
      <alignment/>
    </xf>
    <xf numFmtId="0" fontId="40" fillId="17" borderId="34" xfId="0" applyFont="1" applyFill="1" applyBorder="1" applyAlignment="1">
      <alignment/>
    </xf>
    <xf numFmtId="0" fontId="40" fillId="0" borderId="54" xfId="0" applyFont="1" applyFill="1" applyBorder="1" applyAlignment="1">
      <alignment/>
    </xf>
    <xf numFmtId="0" fontId="44" fillId="0" borderId="34" xfId="0" applyFont="1" applyBorder="1" applyAlignment="1">
      <alignment/>
    </xf>
    <xf numFmtId="0" fontId="58" fillId="0" borderId="0" xfId="0" applyFont="1" applyBorder="1" applyAlignment="1">
      <alignment wrapText="1"/>
    </xf>
    <xf numFmtId="0" fontId="43" fillId="0" borderId="2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9" fillId="22" borderId="34" xfId="0" applyFont="1" applyFill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14" fontId="35" fillId="0" borderId="34" xfId="0" applyNumberFormat="1" applyFont="1" applyBorder="1" applyAlignment="1">
      <alignment horizontal="center"/>
    </xf>
    <xf numFmtId="0" fontId="35" fillId="22" borderId="38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35" fillId="22" borderId="34" xfId="0" applyFont="1" applyFill="1" applyBorder="1" applyAlignment="1">
      <alignment horizontal="center"/>
    </xf>
    <xf numFmtId="14" fontId="49" fillId="0" borderId="34" xfId="0" applyNumberFormat="1" applyFont="1" applyFill="1" applyBorder="1" applyAlignment="1">
      <alignment horizontal="center"/>
    </xf>
    <xf numFmtId="14" fontId="35" fillId="22" borderId="34" xfId="0" applyNumberFormat="1" applyFont="1" applyFill="1" applyBorder="1" applyAlignment="1">
      <alignment horizontal="center"/>
    </xf>
    <xf numFmtId="14" fontId="49" fillId="0" borderId="28" xfId="0" applyNumberFormat="1" applyFont="1" applyFill="1" applyBorder="1" applyAlignment="1">
      <alignment horizontal="center"/>
    </xf>
    <xf numFmtId="0" fontId="49" fillId="22" borderId="28" xfId="0" applyFont="1" applyFill="1" applyBorder="1" applyAlignment="1">
      <alignment horizontal="center"/>
    </xf>
    <xf numFmtId="0" fontId="35" fillId="22" borderId="28" xfId="0" applyFont="1" applyFill="1" applyBorder="1" applyAlignment="1">
      <alignment horizontal="center"/>
    </xf>
    <xf numFmtId="0" fontId="49" fillId="0" borderId="38" xfId="0" applyFont="1" applyFill="1" applyBorder="1" applyAlignment="1">
      <alignment horizontal="center"/>
    </xf>
    <xf numFmtId="0" fontId="49" fillId="22" borderId="38" xfId="0" applyFont="1" applyFill="1" applyBorder="1" applyAlignment="1">
      <alignment horizontal="center"/>
    </xf>
    <xf numFmtId="0" fontId="49" fillId="0" borderId="50" xfId="0" applyFont="1" applyFill="1" applyBorder="1" applyAlignment="1">
      <alignment horizontal="center"/>
    </xf>
    <xf numFmtId="0" fontId="35" fillId="0" borderId="53" xfId="0" applyFont="1" applyFill="1" applyBorder="1" applyAlignment="1">
      <alignment/>
    </xf>
    <xf numFmtId="0" fontId="35" fillId="0" borderId="50" xfId="0" applyFont="1" applyFill="1" applyBorder="1" applyAlignment="1">
      <alignment/>
    </xf>
    <xf numFmtId="14" fontId="49" fillId="0" borderId="24" xfId="0" applyNumberFormat="1" applyFont="1" applyFill="1" applyBorder="1" applyAlignment="1">
      <alignment/>
    </xf>
    <xf numFmtId="0" fontId="40" fillId="0" borderId="34" xfId="0" applyFont="1" applyFill="1" applyBorder="1" applyAlignment="1">
      <alignment/>
    </xf>
    <xf numFmtId="14" fontId="35" fillId="0" borderId="34" xfId="0" applyNumberFormat="1" applyFont="1" applyFill="1" applyBorder="1" applyAlignment="1">
      <alignment/>
    </xf>
    <xf numFmtId="0" fontId="35" fillId="0" borderId="34" xfId="0" applyFont="1" applyFill="1" applyBorder="1" applyAlignment="1">
      <alignment/>
    </xf>
    <xf numFmtId="0" fontId="35" fillId="0" borderId="38" xfId="0" applyFont="1" applyFill="1" applyBorder="1" applyAlignment="1">
      <alignment/>
    </xf>
    <xf numFmtId="14" fontId="49" fillId="0" borderId="34" xfId="0" applyNumberFormat="1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50" fillId="0" borderId="27" xfId="0" applyNumberFormat="1" applyFont="1" applyFill="1" applyBorder="1" applyAlignment="1">
      <alignment horizontal="center"/>
    </xf>
    <xf numFmtId="1" fontId="35" fillId="0" borderId="35" xfId="0" applyNumberFormat="1" applyFont="1" applyFill="1" applyBorder="1" applyAlignment="1">
      <alignment horizontal="right"/>
    </xf>
    <xf numFmtId="1" fontId="35" fillId="0" borderId="25" xfId="0" applyNumberFormat="1" applyFont="1" applyFill="1" applyBorder="1" applyAlignment="1">
      <alignment horizontal="right"/>
    </xf>
    <xf numFmtId="16" fontId="47" fillId="26" borderId="13" xfId="0" applyNumberFormat="1" applyFont="1" applyFill="1" applyBorder="1" applyAlignment="1">
      <alignment horizontal="center"/>
    </xf>
    <xf numFmtId="0" fontId="42" fillId="23" borderId="12" xfId="0" applyFont="1" applyFill="1" applyBorder="1" applyAlignment="1">
      <alignment horizontal="center"/>
    </xf>
    <xf numFmtId="0" fontId="42" fillId="23" borderId="4" xfId="0" applyFont="1" applyFill="1" applyBorder="1" applyAlignment="1">
      <alignment horizontal="center"/>
    </xf>
    <xf numFmtId="0" fontId="42" fillId="23" borderId="20" xfId="0" applyFont="1" applyFill="1" applyBorder="1" applyAlignment="1">
      <alignment horizontal="center"/>
    </xf>
    <xf numFmtId="0" fontId="42" fillId="23" borderId="26" xfId="0" applyFont="1" applyFill="1" applyBorder="1" applyAlignment="1">
      <alignment horizontal="center"/>
    </xf>
    <xf numFmtId="1" fontId="50" fillId="22" borderId="27" xfId="0" applyNumberFormat="1" applyFont="1" applyFill="1" applyBorder="1" applyAlignment="1">
      <alignment horizontal="center"/>
    </xf>
    <xf numFmtId="1" fontId="42" fillId="22" borderId="30" xfId="0" applyNumberFormat="1" applyFont="1" applyFill="1" applyBorder="1" applyAlignment="1">
      <alignment horizontal="center"/>
    </xf>
    <xf numFmtId="1" fontId="39" fillId="0" borderId="30" xfId="0" applyNumberFormat="1" applyFont="1" applyBorder="1" applyAlignment="1">
      <alignment/>
    </xf>
    <xf numFmtId="0" fontId="42" fillId="26" borderId="18" xfId="0" applyFont="1" applyFill="1" applyBorder="1" applyAlignment="1">
      <alignment horizontal="center"/>
    </xf>
    <xf numFmtId="0" fontId="42" fillId="26" borderId="20" xfId="0" applyFont="1" applyFill="1" applyBorder="1" applyAlignment="1">
      <alignment horizontal="center"/>
    </xf>
    <xf numFmtId="0" fontId="42" fillId="26" borderId="25" xfId="0" applyFont="1" applyFill="1" applyBorder="1" applyAlignment="1">
      <alignment horizontal="center"/>
    </xf>
    <xf numFmtId="0" fontId="42" fillId="26" borderId="13" xfId="0" applyFont="1" applyFill="1" applyBorder="1" applyAlignment="1">
      <alignment horizontal="center"/>
    </xf>
    <xf numFmtId="0" fontId="42" fillId="26" borderId="6" xfId="0" applyFont="1" applyFill="1" applyBorder="1" applyAlignment="1">
      <alignment horizontal="center"/>
    </xf>
    <xf numFmtId="0" fontId="42" fillId="26" borderId="20" xfId="0" applyFont="1" applyFill="1" applyBorder="1" applyAlignment="1">
      <alignment horizontal="left"/>
    </xf>
    <xf numFmtId="0" fontId="42" fillId="26" borderId="27" xfId="0" applyFont="1" applyFill="1" applyBorder="1" applyAlignment="1">
      <alignment horizontal="left"/>
    </xf>
    <xf numFmtId="0" fontId="42" fillId="27" borderId="20" xfId="0" applyFont="1" applyFill="1" applyBorder="1" applyAlignment="1">
      <alignment horizontal="left"/>
    </xf>
    <xf numFmtId="0" fontId="42" fillId="27" borderId="26" xfId="0" applyFont="1" applyFill="1" applyBorder="1" applyAlignment="1">
      <alignment horizontal="left"/>
    </xf>
    <xf numFmtId="0" fontId="42" fillId="27" borderId="6" xfId="0" applyFont="1" applyFill="1" applyBorder="1" applyAlignment="1">
      <alignment horizontal="center"/>
    </xf>
    <xf numFmtId="0" fontId="42" fillId="23" borderId="18" xfId="0" applyFont="1" applyFill="1" applyBorder="1" applyAlignment="1">
      <alignment horizontal="center"/>
    </xf>
    <xf numFmtId="0" fontId="42" fillId="23" borderId="27" xfId="0" applyFont="1" applyFill="1" applyBorder="1" applyAlignment="1">
      <alignment horizontal="center"/>
    </xf>
    <xf numFmtId="0" fontId="42" fillId="23" borderId="6" xfId="0" applyFont="1" applyFill="1" applyBorder="1" applyAlignment="1">
      <alignment horizontal="center"/>
    </xf>
    <xf numFmtId="0" fontId="47" fillId="26" borderId="21" xfId="0" applyFont="1" applyFill="1" applyBorder="1" applyAlignment="1">
      <alignment horizontal="center"/>
    </xf>
    <xf numFmtId="0" fontId="47" fillId="26" borderId="12" xfId="0" applyFont="1" applyFill="1" applyBorder="1" applyAlignment="1">
      <alignment horizontal="center"/>
    </xf>
    <xf numFmtId="0" fontId="47" fillId="26" borderId="20" xfId="0" applyFont="1" applyFill="1" applyBorder="1" applyAlignment="1">
      <alignment horizontal="left"/>
    </xf>
    <xf numFmtId="0" fontId="47" fillId="26" borderId="26" xfId="0" applyFont="1" applyFill="1" applyBorder="1" applyAlignment="1">
      <alignment horizontal="left"/>
    </xf>
    <xf numFmtId="0" fontId="47" fillId="26" borderId="6" xfId="0" applyFont="1" applyFill="1" applyBorder="1" applyAlignment="1">
      <alignment horizontal="center"/>
    </xf>
    <xf numFmtId="0" fontId="47" fillId="26" borderId="13" xfId="0" applyFont="1" applyFill="1" applyBorder="1" applyAlignment="1">
      <alignment horizontal="center"/>
    </xf>
    <xf numFmtId="0" fontId="47" fillId="27" borderId="18" xfId="0" applyFont="1" applyFill="1" applyBorder="1" applyAlignment="1">
      <alignment horizontal="left"/>
    </xf>
    <xf numFmtId="0" fontId="42" fillId="23" borderId="29" xfId="0" applyFont="1" applyFill="1" applyBorder="1" applyAlignment="1">
      <alignment horizontal="center"/>
    </xf>
    <xf numFmtId="0" fontId="42" fillId="23" borderId="21" xfId="0" applyFont="1" applyFill="1" applyBorder="1" applyAlignment="1">
      <alignment horizontal="center"/>
    </xf>
    <xf numFmtId="1" fontId="42" fillId="0" borderId="30" xfId="0" applyNumberFormat="1" applyFont="1" applyFill="1" applyBorder="1" applyAlignment="1">
      <alignment horizontal="center"/>
    </xf>
    <xf numFmtId="1" fontId="39" fillId="0" borderId="50" xfId="0" applyNumberFormat="1" applyFont="1" applyFill="1" applyBorder="1" applyAlignment="1">
      <alignment/>
    </xf>
    <xf numFmtId="1" fontId="42" fillId="0" borderId="35" xfId="0" applyNumberFormat="1" applyFont="1" applyFill="1" applyBorder="1" applyAlignment="1">
      <alignment horizontal="center"/>
    </xf>
    <xf numFmtId="1" fontId="42" fillId="0" borderId="44" xfId="0" applyNumberFormat="1" applyFont="1" applyFill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1" fontId="39" fillId="0" borderId="44" xfId="0" applyNumberFormat="1" applyFont="1" applyFill="1" applyBorder="1" applyAlignment="1">
      <alignment horizontal="center"/>
    </xf>
    <xf numFmtId="2" fontId="39" fillId="22" borderId="44" xfId="0" applyNumberFormat="1" applyFont="1" applyFill="1" applyBorder="1" applyAlignment="1">
      <alignment horizontal="center"/>
    </xf>
    <xf numFmtId="0" fontId="31" fillId="0" borderId="44" xfId="0" applyFont="1" applyBorder="1" applyAlignment="1">
      <alignment horizontal="center"/>
    </xf>
    <xf numFmtId="2" fontId="42" fillId="22" borderId="35" xfId="0" applyNumberFormat="1" applyFont="1" applyFill="1" applyBorder="1" applyAlignment="1">
      <alignment horizontal="center"/>
    </xf>
    <xf numFmtId="2" fontId="42" fillId="26" borderId="41" xfId="0" applyNumberFormat="1" applyFont="1" applyFill="1" applyBorder="1" applyAlignment="1">
      <alignment horizontal="center"/>
    </xf>
    <xf numFmtId="2" fontId="42" fillId="0" borderId="41" xfId="0" applyNumberFormat="1" applyFont="1" applyFill="1" applyBorder="1" applyAlignment="1">
      <alignment horizontal="center"/>
    </xf>
    <xf numFmtId="0" fontId="42" fillId="23" borderId="25" xfId="0" applyFont="1" applyFill="1" applyBorder="1" applyAlignment="1">
      <alignment horizontal="center"/>
    </xf>
    <xf numFmtId="0" fontId="39" fillId="3" borderId="0" xfId="0" applyFont="1" applyFill="1" applyAlignment="1">
      <alignment/>
    </xf>
    <xf numFmtId="0" fontId="42" fillId="3" borderId="22" xfId="0" applyFont="1" applyFill="1" applyBorder="1" applyAlignment="1">
      <alignment horizontal="center"/>
    </xf>
    <xf numFmtId="0" fontId="42" fillId="3" borderId="0" xfId="0" applyFont="1" applyFill="1" applyBorder="1" applyAlignment="1">
      <alignment horizontal="center"/>
    </xf>
    <xf numFmtId="0" fontId="42" fillId="3" borderId="29" xfId="0" applyFont="1" applyFill="1" applyBorder="1" applyAlignment="1">
      <alignment horizontal="center"/>
    </xf>
    <xf numFmtId="0" fontId="39" fillId="3" borderId="32" xfId="0" applyFont="1" applyFill="1" applyBorder="1" applyAlignment="1">
      <alignment horizontal="center"/>
    </xf>
    <xf numFmtId="0" fontId="39" fillId="3" borderId="30" xfId="0" applyFont="1" applyFill="1" applyBorder="1" applyAlignment="1">
      <alignment horizontal="center"/>
    </xf>
    <xf numFmtId="2" fontId="39" fillId="3" borderId="30" xfId="0" applyNumberFormat="1" applyFont="1" applyFill="1" applyBorder="1" applyAlignment="1">
      <alignment horizontal="center"/>
    </xf>
    <xf numFmtId="0" fontId="39" fillId="3" borderId="0" xfId="0" applyFont="1" applyFill="1" applyBorder="1" applyAlignment="1">
      <alignment/>
    </xf>
    <xf numFmtId="164" fontId="39" fillId="3" borderId="35" xfId="0" applyNumberFormat="1" applyFont="1" applyFill="1" applyBorder="1" applyAlignment="1">
      <alignment horizontal="center"/>
    </xf>
    <xf numFmtId="0" fontId="39" fillId="3" borderId="41" xfId="0" applyFont="1" applyFill="1" applyBorder="1" applyAlignment="1">
      <alignment/>
    </xf>
    <xf numFmtId="164" fontId="39" fillId="3" borderId="27" xfId="0" applyNumberFormat="1" applyFont="1" applyFill="1" applyBorder="1" applyAlignment="1">
      <alignment horizontal="center"/>
    </xf>
    <xf numFmtId="49" fontId="50" fillId="3" borderId="30" xfId="0" applyNumberFormat="1" applyFont="1" applyFill="1" applyBorder="1" applyAlignment="1">
      <alignment horizontal="center"/>
    </xf>
    <xf numFmtId="164" fontId="39" fillId="3" borderId="30" xfId="0" applyNumberFormat="1" applyFont="1" applyFill="1" applyBorder="1" applyAlignment="1">
      <alignment horizontal="center"/>
    </xf>
    <xf numFmtId="164" fontId="39" fillId="3" borderId="0" xfId="0" applyNumberFormat="1" applyFont="1" applyFill="1" applyBorder="1" applyAlignment="1">
      <alignment horizontal="center"/>
    </xf>
    <xf numFmtId="0" fontId="42" fillId="3" borderId="25" xfId="0" applyFont="1" applyFill="1" applyBorder="1" applyAlignment="1">
      <alignment horizontal="center"/>
    </xf>
    <xf numFmtId="0" fontId="42" fillId="3" borderId="20" xfId="0" applyFont="1" applyFill="1" applyBorder="1" applyAlignment="1">
      <alignment horizontal="left"/>
    </xf>
    <xf numFmtId="0" fontId="42" fillId="3" borderId="26" xfId="0" applyFont="1" applyFill="1" applyBorder="1" applyAlignment="1">
      <alignment horizontal="left"/>
    </xf>
    <xf numFmtId="0" fontId="42" fillId="3" borderId="27" xfId="0" applyFont="1" applyFill="1" applyBorder="1" applyAlignment="1">
      <alignment horizontal="center"/>
    </xf>
    <xf numFmtId="1" fontId="40" fillId="0" borderId="30" xfId="0" applyNumberFormat="1" applyFont="1" applyFill="1" applyBorder="1" applyAlignment="1">
      <alignment horizontal="center"/>
    </xf>
    <xf numFmtId="0" fontId="26" fillId="3" borderId="32" xfId="0" applyFont="1" applyFill="1" applyBorder="1" applyAlignment="1">
      <alignment horizontal="center"/>
    </xf>
    <xf numFmtId="0" fontId="26" fillId="3" borderId="30" xfId="0" applyFont="1" applyFill="1" applyBorder="1" applyAlignment="1">
      <alignment horizontal="center"/>
    </xf>
    <xf numFmtId="0" fontId="42" fillId="27" borderId="18" xfId="0" applyFont="1" applyFill="1" applyBorder="1" applyAlignment="1">
      <alignment horizontal="left"/>
    </xf>
    <xf numFmtId="0" fontId="42" fillId="27" borderId="27" xfId="0" applyFont="1" applyFill="1" applyBorder="1" applyAlignment="1">
      <alignment horizontal="left"/>
    </xf>
    <xf numFmtId="0" fontId="42" fillId="27" borderId="25" xfId="0" applyFont="1" applyFill="1" applyBorder="1" applyAlignment="1">
      <alignment horizontal="center"/>
    </xf>
    <xf numFmtId="0" fontId="42" fillId="26" borderId="26" xfId="0" applyFont="1" applyFill="1" applyBorder="1" applyAlignment="1">
      <alignment horizontal="left"/>
    </xf>
    <xf numFmtId="0" fontId="42" fillId="26" borderId="21" xfId="0" applyFont="1" applyFill="1" applyBorder="1" applyAlignment="1">
      <alignment horizontal="center"/>
    </xf>
    <xf numFmtId="0" fontId="42" fillId="26" borderId="12" xfId="0" applyFont="1" applyFill="1" applyBorder="1" applyAlignment="1">
      <alignment horizontal="center"/>
    </xf>
    <xf numFmtId="0" fontId="39" fillId="3" borderId="44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2" fillId="7" borderId="4" xfId="0" applyFont="1" applyFill="1" applyBorder="1" applyAlignment="1">
      <alignment horizontal="center"/>
    </xf>
    <xf numFmtId="0" fontId="26" fillId="3" borderId="35" xfId="0" applyFont="1" applyFill="1" applyBorder="1" applyAlignment="1">
      <alignment horizontal="center"/>
    </xf>
    <xf numFmtId="0" fontId="39" fillId="26" borderId="18" xfId="0" applyFont="1" applyFill="1" applyBorder="1" applyAlignment="1">
      <alignment horizontal="center"/>
    </xf>
    <xf numFmtId="0" fontId="39" fillId="26" borderId="27" xfId="0" applyFont="1" applyFill="1" applyBorder="1" applyAlignment="1">
      <alignment horizontal="center"/>
    </xf>
    <xf numFmtId="0" fontId="47" fillId="27" borderId="27" xfId="0" applyFont="1" applyFill="1" applyBorder="1" applyAlignment="1">
      <alignment horizontal="left"/>
    </xf>
    <xf numFmtId="0" fontId="47" fillId="27" borderId="25" xfId="0" applyFont="1" applyFill="1" applyBorder="1" applyAlignment="1">
      <alignment horizontal="center"/>
    </xf>
    <xf numFmtId="0" fontId="35" fillId="3" borderId="30" xfId="0" applyFont="1" applyFill="1" applyBorder="1" applyAlignment="1">
      <alignment horizontal="center"/>
    </xf>
    <xf numFmtId="0" fontId="35" fillId="3" borderId="44" xfId="0" applyFont="1" applyFill="1" applyBorder="1" applyAlignment="1">
      <alignment horizontal="center"/>
    </xf>
    <xf numFmtId="1" fontId="35" fillId="22" borderId="44" xfId="0" applyNumberFormat="1" applyFont="1" applyFill="1" applyBorder="1" applyAlignment="1">
      <alignment horizontal="center"/>
    </xf>
    <xf numFmtId="2" fontId="47" fillId="22" borderId="44" xfId="0" applyNumberFormat="1" applyFont="1" applyFill="1" applyBorder="1" applyAlignment="1">
      <alignment horizontal="center"/>
    </xf>
    <xf numFmtId="16" fontId="47" fillId="0" borderId="13" xfId="0" applyNumberFormat="1" applyFont="1" applyFill="1" applyBorder="1" applyAlignment="1">
      <alignment horizontal="center"/>
    </xf>
    <xf numFmtId="0" fontId="26" fillId="3" borderId="44" xfId="0" applyFont="1" applyFill="1" applyBorder="1" applyAlignment="1">
      <alignment horizontal="center"/>
    </xf>
    <xf numFmtId="0" fontId="39" fillId="22" borderId="44" xfId="0" applyFont="1" applyFill="1" applyBorder="1" applyAlignment="1">
      <alignment horizontal="center"/>
    </xf>
    <xf numFmtId="0" fontId="47" fillId="26" borderId="13" xfId="0" applyFont="1" applyFill="1" applyBorder="1" applyAlignment="1">
      <alignment horizontal="left"/>
    </xf>
    <xf numFmtId="1" fontId="35" fillId="3" borderId="30" xfId="0" applyNumberFormat="1" applyFont="1" applyFill="1" applyBorder="1" applyAlignment="1">
      <alignment horizontal="center"/>
    </xf>
    <xf numFmtId="1" fontId="35" fillId="3" borderId="44" xfId="0" applyNumberFormat="1" applyFont="1" applyFill="1" applyBorder="1" applyAlignment="1">
      <alignment horizontal="center"/>
    </xf>
    <xf numFmtId="1" fontId="26" fillId="3" borderId="30" xfId="0" applyNumberFormat="1" applyFont="1" applyFill="1" applyBorder="1" applyAlignment="1">
      <alignment horizontal="center"/>
    </xf>
    <xf numFmtId="1" fontId="26" fillId="3" borderId="44" xfId="0" applyNumberFormat="1" applyFont="1" applyFill="1" applyBorder="1" applyAlignment="1">
      <alignment horizontal="center"/>
    </xf>
    <xf numFmtId="2" fontId="35" fillId="22" borderId="44" xfId="0" applyNumberFormat="1" applyFont="1" applyFill="1" applyBorder="1" applyAlignment="1">
      <alignment horizontal="center"/>
    </xf>
    <xf numFmtId="0" fontId="73" fillId="0" borderId="6" xfId="0" applyFont="1" applyFill="1" applyBorder="1" applyAlignment="1">
      <alignment/>
    </xf>
    <xf numFmtId="0" fontId="73" fillId="0" borderId="32" xfId="0" applyFont="1" applyBorder="1" applyAlignment="1">
      <alignment/>
    </xf>
    <xf numFmtId="0" fontId="22" fillId="0" borderId="32" xfId="0" applyFont="1" applyBorder="1" applyAlignment="1">
      <alignment horizontal="center"/>
    </xf>
    <xf numFmtId="0" fontId="73" fillId="0" borderId="30" xfId="0" applyFont="1" applyBorder="1" applyAlignment="1">
      <alignment/>
    </xf>
    <xf numFmtId="0" fontId="22" fillId="0" borderId="30" xfId="0" applyFont="1" applyBorder="1" applyAlignment="1">
      <alignment horizontal="center"/>
    </xf>
    <xf numFmtId="0" fontId="73" fillId="0" borderId="41" xfId="0" applyFont="1" applyBorder="1" applyAlignment="1">
      <alignment/>
    </xf>
    <xf numFmtId="0" fontId="22" fillId="0" borderId="41" xfId="0" applyFont="1" applyBorder="1" applyAlignment="1">
      <alignment horizontal="center"/>
    </xf>
    <xf numFmtId="0" fontId="40" fillId="0" borderId="43" xfId="0" applyFont="1" applyFill="1" applyBorder="1" applyAlignment="1">
      <alignment/>
    </xf>
    <xf numFmtId="14" fontId="49" fillId="0" borderId="38" xfId="0" applyNumberFormat="1" applyFont="1" applyFill="1" applyBorder="1" applyAlignment="1">
      <alignment horizontal="center"/>
    </xf>
    <xf numFmtId="14" fontId="35" fillId="0" borderId="38" xfId="0" applyNumberFormat="1" applyFont="1" applyBorder="1" applyAlignment="1">
      <alignment horizontal="center"/>
    </xf>
    <xf numFmtId="0" fontId="49" fillId="0" borderId="43" xfId="0" applyFont="1" applyFill="1" applyBorder="1" applyAlignment="1">
      <alignment horizontal="center"/>
    </xf>
    <xf numFmtId="0" fontId="39" fillId="22" borderId="27" xfId="0" applyFont="1" applyFill="1" applyBorder="1" applyAlignment="1">
      <alignment/>
    </xf>
    <xf numFmtId="0" fontId="39" fillId="22" borderId="41" xfId="0" applyFont="1" applyFill="1" applyBorder="1" applyAlignment="1">
      <alignment/>
    </xf>
    <xf numFmtId="164" fontId="39" fillId="22" borderId="50" xfId="0" applyNumberFormat="1" applyFont="1" applyFill="1" applyBorder="1" applyAlignment="1">
      <alignment horizontal="center"/>
    </xf>
    <xf numFmtId="164" fontId="39" fillId="0" borderId="50" xfId="0" applyNumberFormat="1" applyFont="1" applyFill="1" applyBorder="1" applyAlignment="1">
      <alignment horizontal="center"/>
    </xf>
    <xf numFmtId="1" fontId="39" fillId="22" borderId="50" xfId="0" applyNumberFormat="1" applyFont="1" applyFill="1" applyBorder="1" applyAlignment="1">
      <alignment horizontal="center"/>
    </xf>
    <xf numFmtId="1" fontId="39" fillId="0" borderId="50" xfId="0" applyNumberFormat="1" applyFont="1" applyFill="1" applyBorder="1" applyAlignment="1">
      <alignment horizontal="center"/>
    </xf>
    <xf numFmtId="1" fontId="39" fillId="22" borderId="35" xfId="0" applyNumberFormat="1" applyFont="1" applyFill="1" applyBorder="1" applyAlignment="1">
      <alignment/>
    </xf>
    <xf numFmtId="1" fontId="39" fillId="0" borderId="35" xfId="0" applyNumberFormat="1" applyFont="1" applyBorder="1" applyAlignment="1">
      <alignment/>
    </xf>
    <xf numFmtId="0" fontId="39" fillId="0" borderId="35" xfId="0" applyFont="1" applyBorder="1" applyAlignment="1">
      <alignment/>
    </xf>
    <xf numFmtId="0" fontId="49" fillId="26" borderId="34" xfId="0" applyFont="1" applyFill="1" applyBorder="1" applyAlignment="1">
      <alignment horizontal="center"/>
    </xf>
    <xf numFmtId="1" fontId="22" fillId="26" borderId="30" xfId="0" applyNumberFormat="1" applyFont="1" applyFill="1" applyBorder="1" applyAlignment="1">
      <alignment horizontal="center"/>
    </xf>
    <xf numFmtId="2" fontId="39" fillId="26" borderId="30" xfId="0" applyNumberFormat="1" applyFont="1" applyFill="1" applyBorder="1" applyAlignment="1">
      <alignment horizontal="center"/>
    </xf>
    <xf numFmtId="0" fontId="31" fillId="26" borderId="32" xfId="0" applyFont="1" applyFill="1" applyBorder="1" applyAlignment="1">
      <alignment horizontal="center"/>
    </xf>
    <xf numFmtId="0" fontId="31" fillId="26" borderId="30" xfId="0" applyFont="1" applyFill="1" applyBorder="1" applyAlignment="1">
      <alignment horizontal="center"/>
    </xf>
    <xf numFmtId="14" fontId="49" fillId="26" borderId="34" xfId="0" applyNumberFormat="1" applyFont="1" applyFill="1" applyBorder="1" applyAlignment="1">
      <alignment horizontal="center"/>
    </xf>
    <xf numFmtId="14" fontId="49" fillId="26" borderId="38" xfId="0" applyNumberFormat="1" applyFont="1" applyFill="1" applyBorder="1" applyAlignment="1">
      <alignment horizontal="center"/>
    </xf>
    <xf numFmtId="164" fontId="39" fillId="26" borderId="27" xfId="0" applyNumberFormat="1" applyFont="1" applyFill="1" applyBorder="1" applyAlignment="1">
      <alignment horizontal="center"/>
    </xf>
    <xf numFmtId="164" fontId="39" fillId="26" borderId="27" xfId="0" applyNumberFormat="1" applyFont="1" applyFill="1" applyBorder="1" applyAlignment="1">
      <alignment/>
    </xf>
    <xf numFmtId="0" fontId="40" fillId="0" borderId="51" xfId="0" applyFont="1" applyFill="1" applyBorder="1" applyAlignment="1">
      <alignment/>
    </xf>
    <xf numFmtId="0" fontId="49" fillId="0" borderId="53" xfId="0" applyFont="1" applyFill="1" applyBorder="1" applyAlignment="1">
      <alignment/>
    </xf>
    <xf numFmtId="2" fontId="35" fillId="0" borderId="30" xfId="0" applyNumberFormat="1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1" fontId="35" fillId="0" borderId="30" xfId="0" applyNumberFormat="1" applyFont="1" applyFill="1" applyBorder="1" applyAlignment="1">
      <alignment horizontal="right"/>
    </xf>
    <xf numFmtId="2" fontId="35" fillId="0" borderId="32" xfId="0" applyNumberFormat="1" applyFont="1" applyFill="1" applyBorder="1" applyAlignment="1">
      <alignment horizontal="center"/>
    </xf>
    <xf numFmtId="14" fontId="35" fillId="0" borderId="50" xfId="0" applyNumberFormat="1" applyFont="1" applyFill="1" applyBorder="1" applyAlignment="1">
      <alignment/>
    </xf>
    <xf numFmtId="0" fontId="26" fillId="0" borderId="30" xfId="0" applyFont="1" applyFill="1" applyBorder="1" applyAlignment="1">
      <alignment horizontal="center"/>
    </xf>
    <xf numFmtId="1" fontId="48" fillId="0" borderId="30" xfId="0" applyNumberFormat="1" applyFont="1" applyFill="1" applyBorder="1" applyAlignment="1">
      <alignment horizontal="center"/>
    </xf>
    <xf numFmtId="49" fontId="48" fillId="0" borderId="30" xfId="0" applyNumberFormat="1" applyFont="1" applyFill="1" applyBorder="1" applyAlignment="1">
      <alignment horizontal="center"/>
    </xf>
    <xf numFmtId="0" fontId="48" fillId="0" borderId="30" xfId="0" applyNumberFormat="1" applyFont="1" applyFill="1" applyBorder="1" applyAlignment="1">
      <alignment horizontal="center"/>
    </xf>
    <xf numFmtId="49" fontId="48" fillId="0" borderId="27" xfId="0" applyNumberFormat="1" applyFont="1" applyFill="1" applyBorder="1" applyAlignment="1">
      <alignment horizontal="center"/>
    </xf>
    <xf numFmtId="1" fontId="26" fillId="0" borderId="32" xfId="0" applyNumberFormat="1" applyFont="1" applyFill="1" applyBorder="1" applyAlignment="1">
      <alignment horizontal="center"/>
    </xf>
    <xf numFmtId="1" fontId="26" fillId="0" borderId="30" xfId="0" applyNumberFormat="1" applyFont="1" applyFill="1" applyBorder="1" applyAlignment="1">
      <alignment horizontal="center"/>
    </xf>
    <xf numFmtId="0" fontId="49" fillId="0" borderId="38" xfId="0" applyFont="1" applyFill="1" applyBorder="1" applyAlignment="1">
      <alignment/>
    </xf>
    <xf numFmtId="0" fontId="50" fillId="22" borderId="32" xfId="0" applyFont="1" applyFill="1" applyBorder="1" applyAlignment="1">
      <alignment horizontal="center"/>
    </xf>
    <xf numFmtId="0" fontId="47" fillId="0" borderId="26" xfId="0" applyFont="1" applyFill="1" applyBorder="1" applyAlignment="1">
      <alignment horizontal="center"/>
    </xf>
    <xf numFmtId="0" fontId="47" fillId="0" borderId="28" xfId="0" applyFont="1" applyFill="1" applyBorder="1" applyAlignment="1">
      <alignment horizontal="center"/>
    </xf>
    <xf numFmtId="0" fontId="47" fillId="22" borderId="22" xfId="0" applyFont="1" applyFill="1" applyBorder="1" applyAlignment="1">
      <alignment horizontal="center"/>
    </xf>
    <xf numFmtId="0" fontId="47" fillId="22" borderId="24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47" fillId="0" borderId="22" xfId="0" applyFont="1" applyFill="1" applyBorder="1" applyAlignment="1">
      <alignment horizontal="center"/>
    </xf>
    <xf numFmtId="0" fontId="27" fillId="22" borderId="20" xfId="0" applyFont="1" applyFill="1" applyBorder="1" applyAlignment="1">
      <alignment horizontal="center"/>
    </xf>
    <xf numFmtId="0" fontId="27" fillId="22" borderId="21" xfId="0" applyFont="1" applyFill="1" applyBorder="1" applyAlignment="1">
      <alignment horizontal="center"/>
    </xf>
    <xf numFmtId="0" fontId="27" fillId="22" borderId="13" xfId="0" applyFont="1" applyFill="1" applyBorder="1" applyAlignment="1">
      <alignment horizontal="center"/>
    </xf>
    <xf numFmtId="0" fontId="27" fillId="22" borderId="12" xfId="0" applyFont="1" applyFill="1" applyBorder="1" applyAlignment="1">
      <alignment horizontal="center"/>
    </xf>
    <xf numFmtId="0" fontId="27" fillId="22" borderId="22" xfId="0" applyFont="1" applyFill="1" applyBorder="1" applyAlignment="1">
      <alignment horizontal="center"/>
    </xf>
    <xf numFmtId="0" fontId="27" fillId="22" borderId="23" xfId="0" applyFont="1" applyFill="1" applyBorder="1" applyAlignment="1">
      <alignment horizontal="center"/>
    </xf>
    <xf numFmtId="0" fontId="27" fillId="22" borderId="29" xfId="0" applyFont="1" applyFill="1" applyBorder="1" applyAlignment="1">
      <alignment horizontal="center"/>
    </xf>
    <xf numFmtId="0" fontId="27" fillId="22" borderId="24" xfId="0" applyFont="1" applyFill="1" applyBorder="1" applyAlignment="1">
      <alignment horizontal="center"/>
    </xf>
    <xf numFmtId="1" fontId="35" fillId="3" borderId="32" xfId="0" applyNumberFormat="1" applyFont="1" applyFill="1" applyBorder="1" applyAlignment="1">
      <alignment horizontal="center"/>
    </xf>
    <xf numFmtId="0" fontId="74" fillId="0" borderId="0" xfId="0" applyFont="1" applyAlignment="1">
      <alignment/>
    </xf>
    <xf numFmtId="0" fontId="73" fillId="0" borderId="30" xfId="0" applyFont="1" applyBorder="1" applyAlignment="1">
      <alignment horizontal="left"/>
    </xf>
    <xf numFmtId="0" fontId="22" fillId="17" borderId="4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9" xfId="0" applyBorder="1" applyAlignment="1">
      <alignment horizontal="center"/>
    </xf>
    <xf numFmtId="0" fontId="73" fillId="0" borderId="32" xfId="0" applyFont="1" applyBorder="1" applyAlignment="1">
      <alignment horizontal="left"/>
    </xf>
    <xf numFmtId="0" fontId="22" fillId="10" borderId="30" xfId="0" applyFont="1" applyFill="1" applyBorder="1" applyAlignment="1">
      <alignment horizontal="center"/>
    </xf>
    <xf numFmtId="0" fontId="22" fillId="26" borderId="30" xfId="0" applyFont="1" applyFill="1" applyBorder="1" applyAlignment="1">
      <alignment horizontal="center"/>
    </xf>
    <xf numFmtId="0" fontId="42" fillId="22" borderId="13" xfId="0" applyFont="1" applyFill="1" applyBorder="1" applyAlignment="1">
      <alignment horizontal="center"/>
    </xf>
    <xf numFmtId="0" fontId="42" fillId="22" borderId="12" xfId="0" applyFont="1" applyFill="1" applyBorder="1" applyAlignment="1">
      <alignment horizontal="center"/>
    </xf>
    <xf numFmtId="0" fontId="42" fillId="22" borderId="20" xfId="0" applyFont="1" applyFill="1" applyBorder="1" applyAlignment="1">
      <alignment horizontal="center"/>
    </xf>
    <xf numFmtId="0" fontId="42" fillId="22" borderId="21" xfId="0" applyFont="1" applyFill="1" applyBorder="1" applyAlignment="1">
      <alignment horizontal="center"/>
    </xf>
    <xf numFmtId="0" fontId="42" fillId="22" borderId="24" xfId="0" applyFont="1" applyFill="1" applyBorder="1" applyAlignment="1">
      <alignment horizontal="center"/>
    </xf>
    <xf numFmtId="0" fontId="42" fillId="22" borderId="22" xfId="0" applyFont="1" applyFill="1" applyBorder="1" applyAlignment="1">
      <alignment horizontal="center"/>
    </xf>
    <xf numFmtId="0" fontId="42" fillId="22" borderId="26" xfId="0" applyFont="1" applyFill="1" applyBorder="1" applyAlignment="1">
      <alignment horizontal="center"/>
    </xf>
    <xf numFmtId="0" fontId="42" fillId="22" borderId="28" xfId="0" applyFont="1" applyFill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39" fillId="22" borderId="13" xfId="0" applyFont="1" applyFill="1" applyBorder="1" applyAlignment="1">
      <alignment horizontal="center"/>
    </xf>
    <xf numFmtId="0" fontId="39" fillId="22" borderId="12" xfId="0" applyFont="1" applyFill="1" applyBorder="1" applyAlignment="1">
      <alignment horizontal="center"/>
    </xf>
    <xf numFmtId="0" fontId="39" fillId="22" borderId="13" xfId="0" applyFont="1" applyFill="1" applyBorder="1" applyAlignment="1" quotePrefix="1">
      <alignment horizontal="center"/>
    </xf>
    <xf numFmtId="0" fontId="39" fillId="22" borderId="12" xfId="0" applyFont="1" applyFill="1" applyBorder="1" applyAlignment="1" quotePrefix="1">
      <alignment horizontal="center"/>
    </xf>
    <xf numFmtId="0" fontId="39" fillId="22" borderId="20" xfId="0" applyFont="1" applyFill="1" applyBorder="1" applyAlignment="1">
      <alignment horizontal="center"/>
    </xf>
    <xf numFmtId="0" fontId="39" fillId="22" borderId="21" xfId="0" applyFont="1" applyFill="1" applyBorder="1" applyAlignment="1">
      <alignment horizontal="center"/>
    </xf>
    <xf numFmtId="0" fontId="43" fillId="22" borderId="20" xfId="0" applyFont="1" applyFill="1" applyBorder="1" applyAlignment="1">
      <alignment horizontal="center"/>
    </xf>
    <xf numFmtId="0" fontId="43" fillId="22" borderId="21" xfId="0" applyFont="1" applyFill="1" applyBorder="1" applyAlignment="1">
      <alignment horizontal="center"/>
    </xf>
    <xf numFmtId="0" fontId="43" fillId="22" borderId="13" xfId="0" applyFont="1" applyFill="1" applyBorder="1" applyAlignment="1">
      <alignment horizontal="center"/>
    </xf>
    <xf numFmtId="0" fontId="43" fillId="22" borderId="12" xfId="0" applyFont="1" applyFill="1" applyBorder="1" applyAlignment="1">
      <alignment horizontal="center"/>
    </xf>
    <xf numFmtId="0" fontId="47" fillId="22" borderId="20" xfId="0" applyFont="1" applyFill="1" applyBorder="1" applyAlignment="1">
      <alignment horizontal="center"/>
    </xf>
    <xf numFmtId="0" fontId="47" fillId="22" borderId="21" xfId="0" applyFont="1" applyFill="1" applyBorder="1" applyAlignment="1">
      <alignment horizontal="center"/>
    </xf>
    <xf numFmtId="0" fontId="47" fillId="22" borderId="13" xfId="0" applyFont="1" applyFill="1" applyBorder="1" applyAlignment="1">
      <alignment horizontal="center"/>
    </xf>
    <xf numFmtId="0" fontId="47" fillId="22" borderId="12" xfId="0" applyFont="1" applyFill="1" applyBorder="1" applyAlignment="1">
      <alignment horizontal="center"/>
    </xf>
  </cellXfs>
  <cellStyles count="93">
    <cellStyle name="Normal" xfId="0"/>
    <cellStyle name="?_x001D_??%U©÷u&amp;H©÷9_x0008_? s&#10;_x0007__x0001__x0001_" xfId="15"/>
    <cellStyle name="???? [0.00]_PRODUCT DETAIL Q1" xfId="16"/>
    <cellStyle name="????_PRODUCT DETAIL Q1" xfId="17"/>
    <cellStyle name="???[0]_?? DI" xfId="18"/>
    <cellStyle name="???_?? DI" xfId="19"/>
    <cellStyle name="??[0]_MATL COST ANALYSIS" xfId="20"/>
    <cellStyle name="??_(????)??????" xfId="21"/>
    <cellStyle name="??A? [0]_ÿÿÿÿÿÿ_1_¢¬???¢â? " xfId="22"/>
    <cellStyle name="??A?_ÿÿÿÿÿÿ_1_¢¬???¢â? " xfId="23"/>
    <cellStyle name="?¡±¢¥?_?¨ù??¢´¢¥_¢¬???¢â? " xfId="24"/>
    <cellStyle name="?ðÇ%U?&amp;H?_x0008_?s&#10;_x0007__x0001__x0001_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AeE­_INQUIRY ¿µ¾÷AßAø " xfId="50"/>
    <cellStyle name="ÄÞ¸¶ [0]_1" xfId="51"/>
    <cellStyle name="AÞ¸¶ [0]_INQUIRY ¿µ¾÷AßAø " xfId="52"/>
    <cellStyle name="ÄÞ¸¶_1" xfId="53"/>
    <cellStyle name="AÞ¸¶_INQUIRY ¿µ¾÷AßAø " xfId="54"/>
    <cellStyle name="Bad" xfId="55"/>
    <cellStyle name="C?AØ_¿µ¾÷CoE² " xfId="56"/>
    <cellStyle name="Ç¥ÁØ_PO0862_bldg_BQ" xfId="57"/>
    <cellStyle name="Calculation" xfId="58"/>
    <cellStyle name="category" xfId="59"/>
    <cellStyle name="Check Cell" xfId="60"/>
    <cellStyle name="Comma" xfId="61"/>
    <cellStyle name="Comma [0]" xfId="62"/>
    <cellStyle name="Comma0" xfId="63"/>
    <cellStyle name="Currency" xfId="64"/>
    <cellStyle name="Currency [0]" xfId="65"/>
    <cellStyle name="Currency0" xfId="66"/>
    <cellStyle name="Date" xfId="67"/>
    <cellStyle name="Explanatory Text" xfId="68"/>
    <cellStyle name="Fixed" xfId="69"/>
    <cellStyle name="Followed Hyperlink" xfId="70"/>
    <cellStyle name="Good" xfId="71"/>
    <cellStyle name="Grey" xfId="72"/>
    <cellStyle name="HEADER" xfId="73"/>
    <cellStyle name="Header1" xfId="74"/>
    <cellStyle name="Header2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Input [yellow]" xfId="82"/>
    <cellStyle name="Linked Cell" xfId="83"/>
    <cellStyle name="Model" xfId="84"/>
    <cellStyle name="Neutral" xfId="85"/>
    <cellStyle name="Normal - Style1" xfId="86"/>
    <cellStyle name="Note" xfId="87"/>
    <cellStyle name="Output" xfId="88"/>
    <cellStyle name="Percent" xfId="89"/>
    <cellStyle name="Percent [2]" xfId="90"/>
    <cellStyle name="subhead" xfId="91"/>
    <cellStyle name="Title" xfId="92"/>
    <cellStyle name="Total" xfId="93"/>
    <cellStyle name="Warning Text" xfId="94"/>
    <cellStyle name="똿뗦먛귟 [0.00]_PRODUCT DETAIL Q1" xfId="95"/>
    <cellStyle name="똿뗦먛귟_PRODUCT DETAIL Q1" xfId="96"/>
    <cellStyle name="믅됞 [0.00]_PRODUCT DETAIL Q1" xfId="97"/>
    <cellStyle name="믅됞_PRODUCT DETAIL Q1" xfId="98"/>
    <cellStyle name="백분율_HOBONG" xfId="99"/>
    <cellStyle name="뷭?_BOOKSHIP" xfId="100"/>
    <cellStyle name="콤마 [0]_1202" xfId="101"/>
    <cellStyle name="콤마_1202" xfId="102"/>
    <cellStyle name="통화 [0]_1202" xfId="103"/>
    <cellStyle name="통화_1202" xfId="104"/>
    <cellStyle name="표준_(정보부문)월별인원계획" xfId="105"/>
    <cellStyle name="표준_kc-elec system check list" xfId="106"/>
  </cellStyles>
  <dxfs count="13">
    <dxf>
      <fill>
        <patternFill>
          <bgColor indexed="24"/>
        </patternFill>
      </fill>
    </dxf>
    <dxf>
      <fill>
        <patternFill>
          <bgColor indexed="24"/>
        </patternFill>
      </fill>
      <border>
        <left style="thin"/>
        <right style="thin"/>
        <top style="hair"/>
        <bottom style="hair"/>
      </border>
    </dxf>
    <dxf>
      <fill>
        <patternFill>
          <bgColor indexed="4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  <border>
        <left style="thin"/>
        <right style="thin"/>
        <top style="hair"/>
        <bottom style="hair"/>
      </border>
    </dxf>
    <dxf>
      <fill>
        <patternFill>
          <bgColor indexed="24"/>
        </patternFill>
      </fill>
    </dxf>
    <dxf>
      <fill>
        <patternFill>
          <bgColor indexed="24"/>
        </patternFill>
      </fill>
      <border>
        <left style="thin"/>
        <right style="thin"/>
        <top style="hair"/>
        <bottom style="hair"/>
      </border>
    </dxf>
    <dxf>
      <fill>
        <patternFill>
          <bgColor indexed="24"/>
        </patternFill>
      </fill>
      <border>
        <left style="thin"/>
        <right style="thin"/>
      </border>
    </dxf>
    <dxf>
      <fill>
        <patternFill>
          <bgColor indexed="24"/>
        </patternFill>
      </fill>
      <border>
        <left style="thin"/>
        <right style="thin"/>
        <top style="hair"/>
        <bottom style="hair"/>
      </border>
    </dxf>
    <dxf>
      <fill>
        <patternFill>
          <bgColor indexed="24"/>
        </patternFill>
      </fill>
    </dxf>
    <dxf>
      <fill>
        <patternFill>
          <bgColor rgb="FF9999FF"/>
        </patternFill>
      </fill>
      <border>
        <left style="thin">
          <color rgb="FF000000"/>
        </left>
        <right style="thin">
          <color rgb="FF000000"/>
        </right>
        <top style="hair"/>
        <bottom style="hair">
          <color rgb="FF000000"/>
        </bottom>
      </border>
    </dxf>
    <dxf>
      <fill>
        <patternFill>
          <bgColor rgb="FFFF99CC"/>
        </patternFill>
      </fill>
      <border/>
    </dxf>
    <dxf>
      <fill>
        <patternFill>
          <bgColor rgb="FF9999FF"/>
        </patternFill>
      </fill>
      <border>
        <left style="thin">
          <color rgb="FF000000"/>
        </left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6380\TOP1\MISS_&#168;&#207;&#161;&#192;\ORIGINAL\&#168;&#207;&#161;&#192;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&#167;%20M&#225;\CS3408\Standard\RP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&#167;%20M&#225;\My%20Documents\99v0233\Eq_sum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&#167;%20M&#225;\WINDOWS\TEMP\IBASE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&#167;%20M&#225;\My%20Documents\binh%20kt\CTCI-CPP\quota\Painting_Insulation_Coating-MT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&#167;%20M&#225;\My%20Documents\binh%20kt\CTCI-CPP\quota\Piping-M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EN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REAK DOWN-0615-cn"/>
      <sheetName val="BREAK DOWN-0615"/>
      <sheetName val="SUMMARY"/>
      <sheetName val="BREAK DOWN"/>
      <sheetName val="BREAK DOWN_PQ"/>
    </sheetNames>
    <sheetDataSet>
      <sheetData sheetId="2">
        <row r="16">
          <cell r="I16">
            <v>31.945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AZPP</v>
          </cell>
          <cell r="AI20" t="str">
            <v>ALKYD ZINC PHOSPHATE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24.77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1000</v>
          </cell>
          <cell r="AU20">
            <v>440</v>
          </cell>
          <cell r="AV20">
            <v>368</v>
          </cell>
        </row>
        <row r="21">
          <cell r="AH21" t="str">
            <v>IOP</v>
          </cell>
          <cell r="AI21" t="str">
            <v>IRON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FINISH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17.16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1100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HBCP</v>
          </cell>
          <cell r="AI41" t="str">
            <v>HIGH BUILD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COATING/POLYAMIDE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EMP</v>
          </cell>
          <cell r="AI57" t="str">
            <v>EPOXY MIDDLE PRIMER 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RESIN.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 SILICONE RESIN.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SILICONE RESIN.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21.52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650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PaintingREV1"/>
      <sheetName val="Coating-WrappingREV1"/>
      <sheetName val="Insulation "/>
      <sheetName val="InsulationREV1"/>
      <sheetName val="Insulation.REV1"/>
      <sheetName val="Painting"/>
      <sheetName val="Coating-Wrapping"/>
      <sheetName val="TH"/>
      <sheetName val="von xay lap"/>
      <sheetName val="von thiet bi"/>
      <sheetName val="chi phi khac"/>
      <sheetName val="phan bo von"/>
      <sheetName val="Du tru von"/>
      <sheetName val="co cau von"/>
      <sheetName val="khau hao"/>
      <sheetName val="Chi phi NVL"/>
      <sheetName val="Gia thanh"/>
      <sheetName val="chi phi NVL cho 1 nam"/>
      <sheetName val="chi phi SX"/>
      <sheetName val="Doanh thu"/>
      <sheetName val="lo lai"/>
      <sheetName val="dong tien"/>
      <sheetName val="nguon tra no"/>
      <sheetName val="thoi gian hoan von"/>
      <sheetName val="NPV&amp;IRR m"/>
      <sheetName val="NPV&amp;IRR t"/>
      <sheetName val="Hoa von"/>
      <sheetName val="do nhay"/>
      <sheetName val="Sheet1"/>
      <sheetName val="Sheet16"/>
      <sheetName val="XL4Popp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Sheet1"/>
      <sheetName val="COST"/>
      <sheetName val="U_P BASE"/>
      <sheetName val="MTL(UG)"/>
      <sheetName val="MTL(AG)"/>
      <sheetName val="MTL(AG-FF)"/>
      <sheetName val="MTL(FF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198"/>
  <sheetViews>
    <sheetView zoomScale="115" zoomScaleNormal="115" zoomScalePageLayoutView="0" workbookViewId="0" topLeftCell="A1">
      <pane xSplit="3" ySplit="5" topLeftCell="CO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G6" sqref="DG6"/>
    </sheetView>
  </sheetViews>
  <sheetFormatPr defaultColWidth="4.7109375" defaultRowHeight="13.5" customHeight="1"/>
  <cols>
    <col min="1" max="1" width="4.28125" style="238" customWidth="1"/>
    <col min="2" max="2" width="17.28125" style="238" customWidth="1"/>
    <col min="3" max="3" width="6.7109375" style="238" customWidth="1"/>
    <col min="4" max="4" width="8.57421875" style="238" customWidth="1"/>
    <col min="5" max="7" width="3.7109375" style="306" customWidth="1"/>
    <col min="8" max="8" width="3.140625" style="306" customWidth="1"/>
    <col min="9" max="11" width="3.7109375" style="306" customWidth="1"/>
    <col min="12" max="12" width="3.28125" style="306" customWidth="1"/>
    <col min="13" max="13" width="3.140625" style="306" customWidth="1"/>
    <col min="14" max="17" width="3.7109375" style="306" customWidth="1"/>
    <col min="18" max="18" width="2.7109375" style="306" customWidth="1"/>
    <col min="19" max="19" width="3.7109375" style="306" customWidth="1"/>
    <col min="20" max="20" width="3.00390625" style="306" customWidth="1"/>
    <col min="21" max="21" width="4.8515625" style="306" customWidth="1"/>
    <col min="22" max="22" width="5.8515625" style="306" customWidth="1"/>
    <col min="23" max="25" width="3.7109375" style="306" customWidth="1"/>
    <col min="26" max="26" width="2.7109375" style="306" customWidth="1"/>
    <col min="27" max="27" width="3.7109375" style="306" customWidth="1"/>
    <col min="28" max="28" width="3.140625" style="306" customWidth="1"/>
    <col min="29" max="29" width="3.7109375" style="306" customWidth="1"/>
    <col min="30" max="30" width="2.57421875" style="306" customWidth="1"/>
    <col min="31" max="34" width="3.7109375" style="306" customWidth="1"/>
    <col min="35" max="35" width="4.7109375" style="306" customWidth="1"/>
    <col min="36" max="36" width="6.7109375" style="306" customWidth="1"/>
    <col min="37" max="37" width="5.421875" style="306" customWidth="1"/>
    <col min="38" max="38" width="10.421875" style="399" customWidth="1"/>
    <col min="39" max="39" width="6.8515625" style="306" customWidth="1"/>
    <col min="40" max="40" width="10.28125" style="399" customWidth="1"/>
    <col min="41" max="41" width="4.57421875" style="399" customWidth="1"/>
    <col min="42" max="48" width="4.421875" style="399" customWidth="1"/>
    <col min="49" max="49" width="4.28125" style="306" customWidth="1"/>
    <col min="50" max="52" width="3.7109375" style="306" customWidth="1"/>
    <col min="53" max="53" width="4.28125" style="306" customWidth="1"/>
    <col min="54" max="58" width="3.7109375" style="306" customWidth="1"/>
    <col min="59" max="59" width="4.28125" style="306" customWidth="1"/>
    <col min="60" max="60" width="3.7109375" style="306" customWidth="1"/>
    <col min="61" max="61" width="4.28125" style="306" customWidth="1"/>
    <col min="62" max="62" width="3.7109375" style="306" customWidth="1"/>
    <col min="63" max="64" width="5.140625" style="306" customWidth="1"/>
    <col min="65" max="65" width="5.140625" style="840" customWidth="1"/>
    <col min="66" max="66" width="4.28125" style="306" customWidth="1"/>
    <col min="67" max="67" width="3.8515625" style="306" customWidth="1"/>
    <col min="68" max="79" width="3.7109375" style="306" customWidth="1"/>
    <col min="80" max="80" width="6.28125" style="306" customWidth="1"/>
    <col min="81" max="81" width="6.140625" style="306" customWidth="1"/>
    <col min="82" max="83" width="5.421875" style="306" customWidth="1"/>
    <col min="84" max="84" width="10.421875" style="399" customWidth="1"/>
    <col min="85" max="85" width="11.7109375" style="306" customWidth="1"/>
    <col min="86" max="86" width="4.57421875" style="399" customWidth="1"/>
    <col min="87" max="93" width="4.421875" style="399" customWidth="1"/>
    <col min="94" max="94" width="4.28125" style="306" customWidth="1"/>
    <col min="95" max="97" width="3.7109375" style="306" customWidth="1"/>
    <col min="98" max="98" width="4.28125" style="306" customWidth="1"/>
    <col min="99" max="103" width="3.7109375" style="306" customWidth="1"/>
    <col min="104" max="104" width="4.28125" style="306" customWidth="1"/>
    <col min="105" max="105" width="3.7109375" style="306" customWidth="1"/>
    <col min="106" max="106" width="4.28125" style="306" customWidth="1"/>
    <col min="107" max="107" width="3.7109375" style="306" customWidth="1"/>
    <col min="108" max="109" width="5.140625" style="306" customWidth="1"/>
    <col min="110" max="110" width="5.140625" style="840" customWidth="1"/>
    <col min="111" max="111" width="10.140625" style="840" customWidth="1"/>
    <col min="112" max="112" width="4.28125" style="306" customWidth="1"/>
    <col min="113" max="113" width="3.8515625" style="306" customWidth="1"/>
    <col min="114" max="125" width="3.7109375" style="306" customWidth="1"/>
    <col min="126" max="126" width="6.28125" style="306" customWidth="1"/>
    <col min="127" max="127" width="6.140625" style="306" customWidth="1"/>
    <col min="128" max="129" width="5.421875" style="306" customWidth="1"/>
    <col min="130" max="130" width="10.421875" style="399" customWidth="1"/>
    <col min="131" max="131" width="11.7109375" style="306" customWidth="1"/>
    <col min="132" max="174" width="4.7109375" style="306" customWidth="1"/>
    <col min="175" max="16384" width="4.7109375" style="238" customWidth="1"/>
  </cols>
  <sheetData>
    <row r="1" spans="1:131" ht="13.5" customHeight="1">
      <c r="A1" s="236"/>
      <c r="B1" s="236"/>
      <c r="C1" s="236"/>
      <c r="D1" s="236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408"/>
      <c r="AM1" s="345"/>
      <c r="AN1" s="394"/>
      <c r="AO1" s="394"/>
      <c r="AP1" s="394"/>
      <c r="AQ1" s="394"/>
      <c r="AR1" s="394"/>
      <c r="AS1" s="394"/>
      <c r="AT1" s="394"/>
      <c r="AU1" s="394"/>
      <c r="AV1" s="394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269"/>
      <c r="BK1" s="269"/>
      <c r="BL1" s="269"/>
      <c r="BM1" s="450"/>
      <c r="BN1" s="345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408"/>
      <c r="CG1" s="345"/>
      <c r="CH1" s="394"/>
      <c r="CI1" s="394"/>
      <c r="CJ1" s="394"/>
      <c r="CK1" s="394"/>
      <c r="CL1" s="394"/>
      <c r="CM1" s="394"/>
      <c r="CN1" s="394"/>
      <c r="CO1" s="394"/>
      <c r="CP1" s="345"/>
      <c r="CQ1" s="345"/>
      <c r="CR1" s="345"/>
      <c r="CS1" s="345"/>
      <c r="CT1" s="345"/>
      <c r="CU1" s="345"/>
      <c r="CV1" s="345"/>
      <c r="CW1" s="345"/>
      <c r="CX1" s="345"/>
      <c r="CY1" s="345"/>
      <c r="CZ1" s="345"/>
      <c r="DA1" s="345"/>
      <c r="DB1" s="345"/>
      <c r="DC1" s="269"/>
      <c r="DD1" s="269"/>
      <c r="DE1" s="269"/>
      <c r="DF1" s="450"/>
      <c r="DG1" s="450"/>
      <c r="DH1" s="345"/>
      <c r="DI1" s="269"/>
      <c r="DJ1" s="269"/>
      <c r="DK1" s="269"/>
      <c r="DL1" s="269"/>
      <c r="DM1" s="269"/>
      <c r="DN1" s="269"/>
      <c r="DO1" s="269"/>
      <c r="DP1" s="269"/>
      <c r="DQ1" s="269"/>
      <c r="DR1" s="269"/>
      <c r="DS1" s="269"/>
      <c r="DT1" s="269"/>
      <c r="DU1" s="269"/>
      <c r="DV1" s="269"/>
      <c r="DW1" s="269"/>
      <c r="DX1" s="269"/>
      <c r="DY1" s="269"/>
      <c r="DZ1" s="408"/>
      <c r="EA1" s="345"/>
    </row>
    <row r="2" spans="1:131" ht="13.5" customHeight="1">
      <c r="A2" s="969" t="s">
        <v>331</v>
      </c>
      <c r="B2" s="969"/>
      <c r="C2" s="969"/>
      <c r="D2" s="734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94"/>
      <c r="AM2" s="345"/>
      <c r="AN2" s="394"/>
      <c r="AO2" s="394"/>
      <c r="AP2" s="394"/>
      <c r="AQ2" s="394"/>
      <c r="AR2" s="394"/>
      <c r="AS2" s="394"/>
      <c r="AT2" s="394"/>
      <c r="AU2" s="394"/>
      <c r="AV2" s="394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269"/>
      <c r="BK2" s="269"/>
      <c r="BL2" s="269"/>
      <c r="BM2" s="450"/>
      <c r="BN2" s="345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345"/>
      <c r="CE2" s="345"/>
      <c r="CF2" s="394"/>
      <c r="CG2" s="345"/>
      <c r="CH2" s="394"/>
      <c r="CI2" s="394"/>
      <c r="CJ2" s="394"/>
      <c r="CK2" s="394"/>
      <c r="CL2" s="394"/>
      <c r="CM2" s="394"/>
      <c r="CN2" s="394"/>
      <c r="CO2" s="394"/>
      <c r="CP2" s="345"/>
      <c r="CQ2" s="345"/>
      <c r="CR2" s="345"/>
      <c r="CS2" s="345"/>
      <c r="CT2" s="345"/>
      <c r="CU2" s="345"/>
      <c r="CV2" s="345"/>
      <c r="CW2" s="345"/>
      <c r="CX2" s="345"/>
      <c r="CY2" s="345"/>
      <c r="CZ2" s="345"/>
      <c r="DA2" s="345"/>
      <c r="DB2" s="345"/>
      <c r="DC2" s="269"/>
      <c r="DD2" s="269"/>
      <c r="DE2" s="269"/>
      <c r="DF2" s="450"/>
      <c r="DG2" s="450"/>
      <c r="DH2" s="345"/>
      <c r="DI2" s="269"/>
      <c r="DJ2" s="269"/>
      <c r="DK2" s="269"/>
      <c r="DL2" s="269"/>
      <c r="DM2" s="269"/>
      <c r="DN2" s="269"/>
      <c r="DO2" s="269"/>
      <c r="DP2" s="269"/>
      <c r="DQ2" s="269"/>
      <c r="DR2" s="269"/>
      <c r="DS2" s="269"/>
      <c r="DT2" s="269"/>
      <c r="DU2" s="269"/>
      <c r="DV2" s="269"/>
      <c r="DW2" s="269"/>
      <c r="DX2" s="345"/>
      <c r="DY2" s="345"/>
      <c r="DZ2" s="394"/>
      <c r="EA2" s="345"/>
    </row>
    <row r="3" spans="1:174" s="417" customFormat="1" ht="13.5" customHeight="1">
      <c r="A3" s="239"/>
      <c r="B3" s="240"/>
      <c r="C3" s="241"/>
      <c r="D3" s="768" t="s">
        <v>483</v>
      </c>
      <c r="E3" s="963" t="s">
        <v>355</v>
      </c>
      <c r="F3" s="964"/>
      <c r="G3" s="963" t="s">
        <v>158</v>
      </c>
      <c r="H3" s="964"/>
      <c r="I3" s="963" t="s">
        <v>357</v>
      </c>
      <c r="J3" s="964"/>
      <c r="K3" s="963" t="s">
        <v>358</v>
      </c>
      <c r="L3" s="966"/>
      <c r="M3" s="963" t="s">
        <v>360</v>
      </c>
      <c r="N3" s="966"/>
      <c r="O3" s="963" t="s">
        <v>156</v>
      </c>
      <c r="P3" s="964"/>
      <c r="Q3" s="963" t="s">
        <v>211</v>
      </c>
      <c r="R3" s="964"/>
      <c r="S3" s="963" t="s">
        <v>212</v>
      </c>
      <c r="T3" s="964"/>
      <c r="U3" s="805" t="s">
        <v>213</v>
      </c>
      <c r="V3" s="806" t="s">
        <v>153</v>
      </c>
      <c r="W3" s="963" t="s">
        <v>383</v>
      </c>
      <c r="X3" s="966"/>
      <c r="Y3" s="963" t="s">
        <v>392</v>
      </c>
      <c r="Z3" s="964"/>
      <c r="AA3" s="963" t="s">
        <v>365</v>
      </c>
      <c r="AB3" s="964"/>
      <c r="AC3" s="963" t="s">
        <v>405</v>
      </c>
      <c r="AD3" s="964"/>
      <c r="AE3" s="963" t="s">
        <v>399</v>
      </c>
      <c r="AF3" s="964"/>
      <c r="AG3" s="963" t="s">
        <v>407</v>
      </c>
      <c r="AH3" s="964"/>
      <c r="AI3" s="805" t="s">
        <v>160</v>
      </c>
      <c r="AJ3" s="810" t="s">
        <v>57</v>
      </c>
      <c r="AK3" s="812" t="s">
        <v>57</v>
      </c>
      <c r="AL3" s="410"/>
      <c r="AM3" s="963" t="s">
        <v>567</v>
      </c>
      <c r="AN3" s="964"/>
      <c r="AO3" s="963" t="s">
        <v>437</v>
      </c>
      <c r="AP3" s="966"/>
      <c r="AQ3" s="963" t="s">
        <v>438</v>
      </c>
      <c r="AR3" s="964"/>
      <c r="AS3" s="966" t="s">
        <v>11</v>
      </c>
      <c r="AT3" s="964"/>
      <c r="AU3" s="963" t="s">
        <v>362</v>
      </c>
      <c r="AV3" s="964"/>
      <c r="AW3" s="963" t="s">
        <v>52</v>
      </c>
      <c r="AX3" s="964"/>
      <c r="AY3" s="963" t="s">
        <v>441</v>
      </c>
      <c r="AZ3" s="964"/>
      <c r="BA3" s="963" t="s">
        <v>225</v>
      </c>
      <c r="BB3" s="964"/>
      <c r="BC3" s="963" t="s">
        <v>60</v>
      </c>
      <c r="BD3" s="964"/>
      <c r="BE3" s="963" t="s">
        <v>444</v>
      </c>
      <c r="BF3" s="964"/>
      <c r="BG3" s="963" t="s">
        <v>445</v>
      </c>
      <c r="BH3" s="964"/>
      <c r="BI3" s="963" t="s">
        <v>446</v>
      </c>
      <c r="BJ3" s="964"/>
      <c r="BK3" s="815" t="s">
        <v>229</v>
      </c>
      <c r="BL3" s="815" t="s">
        <v>214</v>
      </c>
      <c r="BM3" s="841" t="s">
        <v>568</v>
      </c>
      <c r="BN3" s="963" t="s">
        <v>450</v>
      </c>
      <c r="BO3" s="966"/>
      <c r="BP3" s="963" t="s">
        <v>60</v>
      </c>
      <c r="BQ3" s="966"/>
      <c r="BR3" s="963" t="s">
        <v>160</v>
      </c>
      <c r="BS3" s="964"/>
      <c r="BT3" s="963" t="s">
        <v>545</v>
      </c>
      <c r="BU3" s="964"/>
      <c r="BV3" s="963" t="s">
        <v>547</v>
      </c>
      <c r="BW3" s="964"/>
      <c r="BX3" s="963" t="s">
        <v>548</v>
      </c>
      <c r="BY3" s="966"/>
      <c r="BZ3" s="963" t="s">
        <v>60</v>
      </c>
      <c r="CA3" s="964"/>
      <c r="CB3" s="826" t="s">
        <v>213</v>
      </c>
      <c r="CC3" s="815" t="s">
        <v>214</v>
      </c>
      <c r="CD3" s="812" t="s">
        <v>57</v>
      </c>
      <c r="CE3" s="855" t="s">
        <v>571</v>
      </c>
      <c r="CF3" s="410"/>
      <c r="CG3" s="314" t="s">
        <v>566</v>
      </c>
      <c r="CH3" s="963" t="s">
        <v>576</v>
      </c>
      <c r="CI3" s="966"/>
      <c r="CJ3" s="963" t="s">
        <v>577</v>
      </c>
      <c r="CK3" s="964"/>
      <c r="CL3" s="966" t="s">
        <v>578</v>
      </c>
      <c r="CM3" s="964"/>
      <c r="CN3" s="963" t="s">
        <v>579</v>
      </c>
      <c r="CO3" s="964"/>
      <c r="CP3" s="963" t="s">
        <v>580</v>
      </c>
      <c r="CQ3" s="964"/>
      <c r="CR3" s="963" t="s">
        <v>429</v>
      </c>
      <c r="CS3" s="964"/>
      <c r="CT3" s="963" t="s">
        <v>581</v>
      </c>
      <c r="CU3" s="964"/>
      <c r="CV3" s="963" t="s">
        <v>582</v>
      </c>
      <c r="CW3" s="964"/>
      <c r="CX3" s="963" t="s">
        <v>583</v>
      </c>
      <c r="CY3" s="964"/>
      <c r="CZ3" s="963" t="s">
        <v>584</v>
      </c>
      <c r="DA3" s="964"/>
      <c r="DB3" s="963" t="s">
        <v>586</v>
      </c>
      <c r="DC3" s="964"/>
      <c r="DD3" s="815" t="s">
        <v>229</v>
      </c>
      <c r="DE3" s="815" t="s">
        <v>214</v>
      </c>
      <c r="DF3" s="841" t="s">
        <v>568</v>
      </c>
      <c r="DG3" s="841"/>
      <c r="DH3" s="963"/>
      <c r="DI3" s="966"/>
      <c r="DJ3" s="963"/>
      <c r="DK3" s="966"/>
      <c r="DL3" s="963"/>
      <c r="DM3" s="964"/>
      <c r="DN3" s="963"/>
      <c r="DO3" s="964"/>
      <c r="DP3" s="963"/>
      <c r="DQ3" s="964"/>
      <c r="DR3" s="963"/>
      <c r="DS3" s="966"/>
      <c r="DT3" s="963"/>
      <c r="DU3" s="964"/>
      <c r="DV3" s="826" t="s">
        <v>213</v>
      </c>
      <c r="DW3" s="815" t="s">
        <v>214</v>
      </c>
      <c r="DX3" s="812" t="s">
        <v>57</v>
      </c>
      <c r="DY3" s="855" t="s">
        <v>571</v>
      </c>
      <c r="DZ3" s="410"/>
      <c r="EA3" s="314" t="s">
        <v>566</v>
      </c>
      <c r="EB3" s="413"/>
      <c r="EC3" s="412" t="s">
        <v>24</v>
      </c>
      <c r="ED3" s="413"/>
      <c r="EE3" s="415"/>
      <c r="EF3" s="413"/>
      <c r="EG3" s="414" t="s">
        <v>25</v>
      </c>
      <c r="EH3" s="414" t="s">
        <v>23</v>
      </c>
      <c r="EI3" s="414" t="s">
        <v>18</v>
      </c>
      <c r="EJ3" s="416" t="s">
        <v>26</v>
      </c>
      <c r="EK3" s="409"/>
      <c r="EL3" s="409"/>
      <c r="EM3" s="409"/>
      <c r="EN3" s="409"/>
      <c r="EO3" s="409"/>
      <c r="EP3" s="409"/>
      <c r="EQ3" s="409"/>
      <c r="ER3" s="409"/>
      <c r="ES3" s="409"/>
      <c r="ET3" s="409"/>
      <c r="EU3" s="409"/>
      <c r="EV3" s="409"/>
      <c r="EW3" s="409"/>
      <c r="EX3" s="409"/>
      <c r="EY3" s="409"/>
      <c r="EZ3" s="409"/>
      <c r="FA3" s="409"/>
      <c r="FB3" s="409"/>
      <c r="FC3" s="409"/>
      <c r="FD3" s="409"/>
      <c r="FE3" s="409"/>
      <c r="FF3" s="409"/>
      <c r="FG3" s="409"/>
      <c r="FH3" s="409"/>
      <c r="FI3" s="409"/>
      <c r="FJ3" s="409"/>
      <c r="FK3" s="409"/>
      <c r="FL3" s="409"/>
      <c r="FM3" s="409"/>
      <c r="FN3" s="409"/>
      <c r="FO3" s="409"/>
      <c r="FP3" s="409"/>
      <c r="FQ3" s="409"/>
      <c r="FR3" s="409"/>
    </row>
    <row r="4" spans="1:174" s="417" customFormat="1" ht="13.5" customHeight="1">
      <c r="A4" s="250" t="s">
        <v>11</v>
      </c>
      <c r="B4" s="270" t="s">
        <v>12</v>
      </c>
      <c r="C4" s="271" t="s">
        <v>13</v>
      </c>
      <c r="D4" s="769" t="s">
        <v>462</v>
      </c>
      <c r="E4" s="961"/>
      <c r="F4" s="962"/>
      <c r="G4" s="961"/>
      <c r="H4" s="962"/>
      <c r="I4" s="347"/>
      <c r="J4" s="347"/>
      <c r="K4" s="961"/>
      <c r="L4" s="962"/>
      <c r="M4" s="347"/>
      <c r="N4" s="347"/>
      <c r="O4" s="961"/>
      <c r="P4" s="962"/>
      <c r="Q4" s="2"/>
      <c r="R4" s="1"/>
      <c r="S4" s="961"/>
      <c r="T4" s="962"/>
      <c r="U4" s="807" t="s">
        <v>215</v>
      </c>
      <c r="V4" s="808"/>
      <c r="W4" s="961" t="s">
        <v>384</v>
      </c>
      <c r="X4" s="965"/>
      <c r="Y4" s="2"/>
      <c r="Z4" s="347"/>
      <c r="AA4" s="961" t="s">
        <v>404</v>
      </c>
      <c r="AB4" s="962"/>
      <c r="AC4" s="961" t="s">
        <v>406</v>
      </c>
      <c r="AD4" s="962"/>
      <c r="AE4" s="2" t="s">
        <v>400</v>
      </c>
      <c r="AF4" s="347"/>
      <c r="AG4" s="247"/>
      <c r="AH4" s="418"/>
      <c r="AI4" s="811" t="s">
        <v>159</v>
      </c>
      <c r="AJ4" s="811" t="s">
        <v>159</v>
      </c>
      <c r="AK4" s="813" t="s">
        <v>161</v>
      </c>
      <c r="AL4" s="419"/>
      <c r="AM4" s="961"/>
      <c r="AN4" s="962"/>
      <c r="AO4" s="961" t="s">
        <v>356</v>
      </c>
      <c r="AP4" s="965"/>
      <c r="AQ4" s="2"/>
      <c r="AR4" s="1"/>
      <c r="AS4" s="965" t="s">
        <v>439</v>
      </c>
      <c r="AT4" s="965"/>
      <c r="AU4" s="961" t="s">
        <v>440</v>
      </c>
      <c r="AV4" s="965"/>
      <c r="AW4" s="411"/>
      <c r="AX4" s="418"/>
      <c r="AY4" s="961" t="s">
        <v>442</v>
      </c>
      <c r="AZ4" s="965"/>
      <c r="BA4" s="247"/>
      <c r="BB4" s="418"/>
      <c r="BC4" s="411" t="s">
        <v>443</v>
      </c>
      <c r="BD4" s="411"/>
      <c r="BE4" s="961" t="s">
        <v>234</v>
      </c>
      <c r="BF4" s="965"/>
      <c r="BG4" s="247"/>
      <c r="BH4" s="418"/>
      <c r="BI4" s="967" t="s">
        <v>447</v>
      </c>
      <c r="BJ4" s="968"/>
      <c r="BK4" s="816"/>
      <c r="BL4" s="839" t="s">
        <v>544</v>
      </c>
      <c r="BM4" s="842" t="s">
        <v>569</v>
      </c>
      <c r="BN4" s="961" t="s">
        <v>551</v>
      </c>
      <c r="BO4" s="962"/>
      <c r="BP4" s="961" t="s">
        <v>237</v>
      </c>
      <c r="BQ4" s="965"/>
      <c r="BR4" s="961" t="s">
        <v>365</v>
      </c>
      <c r="BS4" s="962"/>
      <c r="BT4" s="961" t="s">
        <v>546</v>
      </c>
      <c r="BU4" s="962"/>
      <c r="BV4" s="349"/>
      <c r="BW4" s="350"/>
      <c r="BX4" s="961" t="s">
        <v>549</v>
      </c>
      <c r="BY4" s="962"/>
      <c r="BZ4" s="961" t="s">
        <v>550</v>
      </c>
      <c r="CA4" s="962"/>
      <c r="CB4" s="798" t="s">
        <v>215</v>
      </c>
      <c r="CC4" s="816" t="s">
        <v>565</v>
      </c>
      <c r="CD4" s="813" t="s">
        <v>161</v>
      </c>
      <c r="CE4" s="856" t="s">
        <v>572</v>
      </c>
      <c r="CF4" s="419"/>
      <c r="CG4" s="2"/>
      <c r="CH4" s="961"/>
      <c r="CI4" s="965"/>
      <c r="CJ4" s="2"/>
      <c r="CK4" s="1"/>
      <c r="CL4" s="965" t="s">
        <v>228</v>
      </c>
      <c r="CM4" s="965"/>
      <c r="CN4" s="961"/>
      <c r="CO4" s="965"/>
      <c r="CP4" s="411"/>
      <c r="CQ4" s="418"/>
      <c r="CR4" s="961"/>
      <c r="CS4" s="965"/>
      <c r="CT4" s="247"/>
      <c r="CU4" s="418"/>
      <c r="CV4" s="411"/>
      <c r="CW4" s="411"/>
      <c r="CX4" s="961">
        <v>2</v>
      </c>
      <c r="CY4" s="965"/>
      <c r="CZ4" s="247" t="s">
        <v>585</v>
      </c>
      <c r="DA4" s="418"/>
      <c r="DB4" s="247"/>
      <c r="DC4" s="247"/>
      <c r="DD4" s="816"/>
      <c r="DE4" s="839" t="s">
        <v>625</v>
      </c>
      <c r="DF4" s="842" t="s">
        <v>569</v>
      </c>
      <c r="DG4" s="842"/>
      <c r="DH4" s="961"/>
      <c r="DI4" s="962"/>
      <c r="DJ4" s="961"/>
      <c r="DK4" s="965"/>
      <c r="DL4" s="961"/>
      <c r="DM4" s="962"/>
      <c r="DN4" s="961"/>
      <c r="DO4" s="962"/>
      <c r="DP4" s="349"/>
      <c r="DQ4" s="350"/>
      <c r="DR4" s="961"/>
      <c r="DS4" s="962"/>
      <c r="DT4" s="961"/>
      <c r="DU4" s="962"/>
      <c r="DV4" s="798" t="s">
        <v>215</v>
      </c>
      <c r="DW4" s="816" t="s">
        <v>565</v>
      </c>
      <c r="DX4" s="813" t="s">
        <v>161</v>
      </c>
      <c r="DY4" s="856" t="s">
        <v>572</v>
      </c>
      <c r="DZ4" s="419"/>
      <c r="EA4" s="2"/>
      <c r="EB4" s="415"/>
      <c r="EC4" s="412"/>
      <c r="ED4" s="415"/>
      <c r="EE4" s="415"/>
      <c r="EF4" s="415"/>
      <c r="EG4" s="420"/>
      <c r="EH4" s="420"/>
      <c r="EI4" s="414"/>
      <c r="EJ4" s="421"/>
      <c r="EK4" s="409"/>
      <c r="EL4" s="409"/>
      <c r="EM4" s="409"/>
      <c r="EN4" s="409"/>
      <c r="EO4" s="409"/>
      <c r="EP4" s="409"/>
      <c r="EQ4" s="409"/>
      <c r="ER4" s="409"/>
      <c r="ES4" s="409"/>
      <c r="ET4" s="409"/>
      <c r="EU4" s="409"/>
      <c r="EV4" s="409"/>
      <c r="EW4" s="409"/>
      <c r="EX4" s="409"/>
      <c r="EY4" s="409"/>
      <c r="EZ4" s="409"/>
      <c r="FA4" s="409"/>
      <c r="FB4" s="409"/>
      <c r="FC4" s="409"/>
      <c r="FD4" s="409"/>
      <c r="FE4" s="409"/>
      <c r="FF4" s="409"/>
      <c r="FG4" s="409"/>
      <c r="FH4" s="409"/>
      <c r="FI4" s="409"/>
      <c r="FJ4" s="409"/>
      <c r="FK4" s="409"/>
      <c r="FL4" s="409"/>
      <c r="FM4" s="409"/>
      <c r="FN4" s="409"/>
      <c r="FO4" s="409"/>
      <c r="FP4" s="409"/>
      <c r="FQ4" s="409"/>
      <c r="FR4" s="409"/>
    </row>
    <row r="5" spans="1:174" s="417" customFormat="1" ht="13.5" customHeight="1">
      <c r="A5" s="251"/>
      <c r="B5" s="249"/>
      <c r="C5" s="252"/>
      <c r="D5" s="739"/>
      <c r="E5" s="347">
        <v>5</v>
      </c>
      <c r="F5" s="347"/>
      <c r="G5" s="2">
        <v>4</v>
      </c>
      <c r="H5" s="1"/>
      <c r="I5" s="347">
        <v>5</v>
      </c>
      <c r="J5" s="347"/>
      <c r="K5" s="2">
        <v>5</v>
      </c>
      <c r="L5" s="1"/>
      <c r="M5" s="347">
        <v>3</v>
      </c>
      <c r="N5" s="347"/>
      <c r="O5" s="353">
        <v>3</v>
      </c>
      <c r="P5" s="352"/>
      <c r="Q5" s="2"/>
      <c r="R5" s="1"/>
      <c r="S5" s="353"/>
      <c r="T5" s="352"/>
      <c r="U5" s="807">
        <f>O5+M5+K5+I5+G5+E5</f>
        <v>25</v>
      </c>
      <c r="V5" s="809"/>
      <c r="W5" s="351">
        <v>7</v>
      </c>
      <c r="X5" s="353"/>
      <c r="Y5" s="351">
        <v>3</v>
      </c>
      <c r="Z5" s="353"/>
      <c r="AA5" s="351">
        <v>3</v>
      </c>
      <c r="AB5" s="353"/>
      <c r="AC5" s="351">
        <v>3</v>
      </c>
      <c r="AD5" s="353"/>
      <c r="AE5" s="351">
        <v>4</v>
      </c>
      <c r="AF5" s="353"/>
      <c r="AG5" s="351">
        <v>5</v>
      </c>
      <c r="AH5" s="351"/>
      <c r="AI5" s="809">
        <f>AG5+AE5+AC5+AA5+Y5+W5</f>
        <v>25</v>
      </c>
      <c r="AJ5" s="809"/>
      <c r="AK5" s="814">
        <f>AI5+U5</f>
        <v>50</v>
      </c>
      <c r="AL5" s="245"/>
      <c r="AM5" s="854" t="s">
        <v>570</v>
      </c>
      <c r="AN5" s="246"/>
      <c r="AO5" s="246">
        <v>3</v>
      </c>
      <c r="AP5" s="246"/>
      <c r="AQ5" s="246">
        <v>4</v>
      </c>
      <c r="AR5" s="246"/>
      <c r="AS5" s="246">
        <v>3</v>
      </c>
      <c r="AT5" s="246"/>
      <c r="AU5" s="246">
        <v>3</v>
      </c>
      <c r="AV5" s="246"/>
      <c r="AW5" s="351">
        <v>3</v>
      </c>
      <c r="AX5" s="351"/>
      <c r="AY5" s="351">
        <v>3</v>
      </c>
      <c r="AZ5" s="351"/>
      <c r="BA5" s="351">
        <v>3</v>
      </c>
      <c r="BB5" s="351"/>
      <c r="BC5" s="351">
        <v>3</v>
      </c>
      <c r="BD5" s="351"/>
      <c r="BE5" s="351">
        <v>3</v>
      </c>
      <c r="BF5" s="351"/>
      <c r="BG5" s="351">
        <v>4</v>
      </c>
      <c r="BH5" s="351"/>
      <c r="BI5" s="351">
        <v>3</v>
      </c>
      <c r="BJ5" s="352"/>
      <c r="BK5" s="817">
        <f>BI5+BG5+BE5+BC5+BA5+AY5+AW5+AU5+AS5+AQ5+AO5</f>
        <v>35</v>
      </c>
      <c r="BL5" s="825"/>
      <c r="BM5" s="843"/>
      <c r="BN5" s="351">
        <v>5</v>
      </c>
      <c r="BO5" s="354"/>
      <c r="BP5" s="353">
        <v>3</v>
      </c>
      <c r="BQ5" s="354"/>
      <c r="BR5" s="354">
        <v>4</v>
      </c>
      <c r="BS5" s="354"/>
      <c r="BT5" s="353">
        <v>4</v>
      </c>
      <c r="BU5" s="352"/>
      <c r="BV5" s="354">
        <v>3</v>
      </c>
      <c r="BW5" s="354"/>
      <c r="BX5" s="353">
        <v>3</v>
      </c>
      <c r="BY5" s="352"/>
      <c r="BZ5" s="2">
        <v>3</v>
      </c>
      <c r="CA5" s="1"/>
      <c r="CB5" s="799">
        <f>BZ5+BX5+BV5+BT5+BR5+BP5+BN5</f>
        <v>25</v>
      </c>
      <c r="CC5" s="817"/>
      <c r="CD5" s="814">
        <f>CB5+BK5</f>
        <v>60</v>
      </c>
      <c r="CE5" s="857" t="s">
        <v>569</v>
      </c>
      <c r="CF5" s="245"/>
      <c r="CG5" s="639"/>
      <c r="CH5" s="246">
        <v>1</v>
      </c>
      <c r="CI5" s="246"/>
      <c r="CJ5" s="246">
        <v>2</v>
      </c>
      <c r="CK5" s="246"/>
      <c r="CL5" s="246">
        <v>3</v>
      </c>
      <c r="CM5" s="246"/>
      <c r="CN5" s="246">
        <v>5</v>
      </c>
      <c r="CO5" s="246"/>
      <c r="CP5" s="351">
        <v>3</v>
      </c>
      <c r="CQ5" s="351"/>
      <c r="CR5" s="351">
        <v>3</v>
      </c>
      <c r="CS5" s="351"/>
      <c r="CT5" s="351">
        <v>3</v>
      </c>
      <c r="CU5" s="351"/>
      <c r="CV5" s="351">
        <v>3</v>
      </c>
      <c r="CW5" s="351"/>
      <c r="CX5" s="351">
        <v>5</v>
      </c>
      <c r="CY5" s="351"/>
      <c r="CZ5" s="351">
        <v>2</v>
      </c>
      <c r="DA5" s="351"/>
      <c r="DB5" s="351">
        <v>3</v>
      </c>
      <c r="DC5" s="351"/>
      <c r="DD5" s="817">
        <f>DB5+CZ5+CX5+CV5+CT5+CR5+CP5+CN5+CL5+CJ5+CH5</f>
        <v>33</v>
      </c>
      <c r="DE5" s="825"/>
      <c r="DF5" s="843"/>
      <c r="DG5" s="843"/>
      <c r="DH5" s="351"/>
      <c r="DI5" s="354"/>
      <c r="DJ5" s="353"/>
      <c r="DK5" s="354"/>
      <c r="DL5" s="354"/>
      <c r="DM5" s="354"/>
      <c r="DN5" s="353"/>
      <c r="DO5" s="352"/>
      <c r="DP5" s="354"/>
      <c r="DQ5" s="354"/>
      <c r="DR5" s="353"/>
      <c r="DS5" s="352"/>
      <c r="DT5" s="2"/>
      <c r="DU5" s="1"/>
      <c r="DV5" s="799">
        <f>DT5+DR5+DP5+DN5+DL5+DJ5+DH5</f>
        <v>0</v>
      </c>
      <c r="DW5" s="817"/>
      <c r="DX5" s="814">
        <f>DV5+DD5</f>
        <v>33</v>
      </c>
      <c r="DY5" s="857" t="s">
        <v>569</v>
      </c>
      <c r="DZ5" s="245"/>
      <c r="EA5" s="639"/>
      <c r="EB5" s="422"/>
      <c r="EC5" s="422"/>
      <c r="ED5" s="422"/>
      <c r="EE5" s="422"/>
      <c r="EF5" s="422"/>
      <c r="EG5" s="422"/>
      <c r="EH5" s="422"/>
      <c r="EI5" s="423"/>
      <c r="EJ5" s="424"/>
      <c r="EK5" s="409"/>
      <c r="EL5" s="409"/>
      <c r="EM5" s="409"/>
      <c r="EN5" s="409"/>
      <c r="EO5" s="409"/>
      <c r="EP5" s="409"/>
      <c r="EQ5" s="409"/>
      <c r="ER5" s="409"/>
      <c r="ES5" s="409"/>
      <c r="ET5" s="409"/>
      <c r="EU5" s="409"/>
      <c r="EV5" s="409"/>
      <c r="EW5" s="409"/>
      <c r="EX5" s="409"/>
      <c r="EY5" s="409"/>
      <c r="EZ5" s="409"/>
      <c r="FA5" s="409"/>
      <c r="FB5" s="409"/>
      <c r="FC5" s="409"/>
      <c r="FD5" s="409"/>
      <c r="FE5" s="409"/>
      <c r="FF5" s="409"/>
      <c r="FG5" s="409"/>
      <c r="FH5" s="409"/>
      <c r="FI5" s="409"/>
      <c r="FJ5" s="409"/>
      <c r="FK5" s="409"/>
      <c r="FL5" s="409"/>
      <c r="FM5" s="409"/>
      <c r="FN5" s="409"/>
      <c r="FO5" s="409"/>
      <c r="FP5" s="409"/>
      <c r="FQ5" s="409"/>
      <c r="FR5" s="409"/>
    </row>
    <row r="6" spans="1:140" ht="13.5" customHeight="1">
      <c r="A6" s="256">
        <v>1</v>
      </c>
      <c r="B6" s="315" t="s">
        <v>459</v>
      </c>
      <c r="C6" s="316" t="s">
        <v>162</v>
      </c>
      <c r="D6" s="770" t="s">
        <v>484</v>
      </c>
      <c r="E6" s="362">
        <v>6</v>
      </c>
      <c r="F6" s="362"/>
      <c r="G6" s="257">
        <v>6</v>
      </c>
      <c r="H6" s="257"/>
      <c r="I6" s="257">
        <v>7</v>
      </c>
      <c r="J6" s="257"/>
      <c r="K6" s="257">
        <v>8</v>
      </c>
      <c r="L6" s="257"/>
      <c r="M6" s="257">
        <v>7</v>
      </c>
      <c r="N6" s="257">
        <v>3</v>
      </c>
      <c r="O6" s="257">
        <v>5</v>
      </c>
      <c r="P6" s="257"/>
      <c r="Q6" s="257">
        <v>7</v>
      </c>
      <c r="R6" s="257"/>
      <c r="S6" s="257"/>
      <c r="T6" s="258"/>
      <c r="U6" s="257">
        <f>O6*$O$5+M6*$M$5+K6*$K$5+I6*$I$5+G6*$G$5+E6*$E$5</f>
        <v>165</v>
      </c>
      <c r="V6" s="357">
        <f>U6/$U$5</f>
        <v>6.6</v>
      </c>
      <c r="W6" s="257">
        <v>6</v>
      </c>
      <c r="X6" s="257"/>
      <c r="Y6" s="257">
        <v>7</v>
      </c>
      <c r="Z6" s="257"/>
      <c r="AA6" s="257">
        <v>6</v>
      </c>
      <c r="AB6" s="257"/>
      <c r="AC6" s="257">
        <v>6</v>
      </c>
      <c r="AD6" s="257"/>
      <c r="AE6" s="257">
        <v>6</v>
      </c>
      <c r="AF6" s="257"/>
      <c r="AG6" s="257">
        <v>5</v>
      </c>
      <c r="AH6" s="257"/>
      <c r="AI6" s="257">
        <f>AG6*$AG$5+AE6*$AE$5+AC6*$AC$5+AA6*AA$5+Y6*$Y$5+W6*$W$5</f>
        <v>148</v>
      </c>
      <c r="AJ6" s="357">
        <f>AI6/$AI$5</f>
        <v>5.92</v>
      </c>
      <c r="AK6" s="357">
        <f>(AI6+U6)/$AK$5</f>
        <v>6.26</v>
      </c>
      <c r="AL6" s="384" t="str">
        <f>IF(AK6&gt;=8.995,"XuÊt s¾c",IF(AK6&gt;=7.995,"Giái",IF(AK6&gt;=6.995,"Kh¸",IF(AK6&gt;=5.995,"TB Kh¸",IF(AK6&gt;=4.995,"Trung b×nh",IF(AK6&gt;=3.995,"YÕu",IF(AK6&lt;3.995,"KÐm")))))))</f>
        <v>TB Kh¸</v>
      </c>
      <c r="AM6" s="845">
        <f aca="true" t="shared" si="0" ref="AM6:AM17">SUM((IF(E6&gt;=5,0,$E$5)),(IF(G6&gt;=5,0,$G$5)),(IF(I6&gt;=5,0,$I$5)),(IF(K6&gt;=5,0,$K$5)),(IF(M6&gt;=5,0,$M$5)),(IF(O6&gt;=5,0,$O$5)),(IF(W6&gt;=5,0,$W$5)),(IF(Y6&gt;=5,0,$Y$5)),(IF(AC6&gt;=5,0,$AC$5)),(IF(AE6&gt;=5,0,$AE$5)),(IF(AG6&gt;=5,0,$AG$5)),(IF(AA6&gt;=5,0,$AA$5)))</f>
        <v>0</v>
      </c>
      <c r="AN6" s="388" t="str">
        <f>IF($AK6&lt;3.495,"Th«i häc",IF($AK6&lt;4.995,"Ngõng häc",IF($AJ6&gt;25,"Ngõng häc","Lªn Líp")))</f>
        <v>Lªn Líp</v>
      </c>
      <c r="AO6" s="257">
        <v>6</v>
      </c>
      <c r="AP6" s="712"/>
      <c r="AQ6" s="257">
        <v>6</v>
      </c>
      <c r="AR6" s="712"/>
      <c r="AS6" s="257">
        <v>5</v>
      </c>
      <c r="AT6" s="712"/>
      <c r="AU6" s="257">
        <v>6</v>
      </c>
      <c r="AV6" s="712"/>
      <c r="AW6" s="257">
        <v>6</v>
      </c>
      <c r="AX6" s="257"/>
      <c r="AY6" s="257">
        <v>6</v>
      </c>
      <c r="AZ6" s="257">
        <v>4</v>
      </c>
      <c r="BA6" s="257">
        <v>5</v>
      </c>
      <c r="BB6" s="257"/>
      <c r="BC6" s="257">
        <v>5</v>
      </c>
      <c r="BD6" s="257"/>
      <c r="BE6" s="257">
        <v>7</v>
      </c>
      <c r="BF6" s="257"/>
      <c r="BG6" s="257">
        <v>7</v>
      </c>
      <c r="BH6" s="257"/>
      <c r="BI6" s="257">
        <v>6</v>
      </c>
      <c r="BJ6" s="258"/>
      <c r="BK6" s="257">
        <f>BI6*$BI$5+BG6*$BG$5+BE6*$BE$5+BC6*$BC$5+BA6*$BA$5+AY6*$AY$5+AW6*$AW$5+AU6*$AU$5+AS6*$AS$5+AQ6*$AQ$5+AO6*$AO$5</f>
        <v>208</v>
      </c>
      <c r="BL6" s="434">
        <f>BK6/$BK$5</f>
        <v>5.942857142857143</v>
      </c>
      <c r="BM6" s="844">
        <f>SUM((IF(AO6&gt;=5,0,$AO$5)),(IF(AQ6&gt;=5,0,$AQ$5)),(IF(AS6&gt;=5,0,$AS$5)),(IF(AU6&gt;=5,0,$AU$5)),(IF(AW6&gt;=5,0,$AW$5)),(IF(AY6&gt;=5,0,$AY$5)),(IF(BA6&gt;=5,0,$BA$5)),(IF(BC6&gt;=5,0,$BC$5)),(IF(BE6&gt;=5,0,$BE$5)),(IF(BG6&gt;=5,0,$BG$5)),(IF(BI6&gt;=5,0,$BI$5)),AM6)</f>
        <v>0</v>
      </c>
      <c r="BN6" s="257">
        <v>5</v>
      </c>
      <c r="BO6" s="257"/>
      <c r="BP6" s="257">
        <v>6</v>
      </c>
      <c r="BQ6" s="257"/>
      <c r="BR6" s="257">
        <v>7</v>
      </c>
      <c r="BS6" s="257"/>
      <c r="BT6" s="257">
        <v>5</v>
      </c>
      <c r="BU6" s="257"/>
      <c r="BV6" s="257">
        <v>5</v>
      </c>
      <c r="BW6" s="257">
        <v>4</v>
      </c>
      <c r="BX6" s="257">
        <v>5</v>
      </c>
      <c r="BY6" s="257"/>
      <c r="BZ6" s="257">
        <v>6</v>
      </c>
      <c r="CA6" s="258"/>
      <c r="CB6" s="258">
        <f>BZ6*$BZ$5+BX6*$BX$5+BV6*$BV$5+BT6*$BT$5+BR6*$BR$5+BP6*$BP$5+BN6*$BN$5</f>
        <v>139</v>
      </c>
      <c r="CC6" s="434">
        <f>CB6/$CB$5</f>
        <v>5.56</v>
      </c>
      <c r="CD6" s="357">
        <f>(CB6+BK6)/$CD$5</f>
        <v>5.783333333333333</v>
      </c>
      <c r="CE6" s="844">
        <f>SUM((IF(BN6&gt;=5,0,$BN$5)),(IF(BP6&gt;=5,0,$BP$5)),(IF(BR6&gt;=5,0,$BR$5)),(IF(BT6&gt;=5,0,$BT$5)),(IF(BV6&gt;=5,0,$BV$5)),(IF(BX6&gt;=5,0,$BX$5)),(IF(BZ6&gt;=5,0,$BZ$5)),BM6)</f>
        <v>0</v>
      </c>
      <c r="CF6" s="384" t="str">
        <f>IF(CD6&gt;=8.995,"XuÊt s¾c",IF(CD6&gt;=7.995,"Giái",IF(CD6&gt;=6.995,"Kh¸",IF(CD6&gt;=5.995,"TB Kh¸",IF(CD6&gt;=4.995,"Trung b×nh",IF(CD6&gt;=3.995,"YÕu",IF(CD6&lt;3.995,"KÐm")))))))</f>
        <v>Trung b×nh</v>
      </c>
      <c r="CG6" s="831" t="str">
        <f>IF($CD6&lt;3.495,"Th«i häc",IF($CD6&lt;4.95,"Ngõng häc",IF($CE6&gt;25,"Ngõng häc","Lªn líp")))</f>
        <v>Lªn líp</v>
      </c>
      <c r="CH6" s="257">
        <v>7</v>
      </c>
      <c r="CI6" s="712"/>
      <c r="CJ6" s="257">
        <v>6</v>
      </c>
      <c r="CK6" s="712"/>
      <c r="CL6" s="257">
        <v>6</v>
      </c>
      <c r="CM6" s="712"/>
      <c r="CN6" s="257">
        <v>7</v>
      </c>
      <c r="CO6" s="712"/>
      <c r="CP6" s="257">
        <v>8</v>
      </c>
      <c r="CQ6" s="257"/>
      <c r="CR6" s="257">
        <v>8</v>
      </c>
      <c r="CS6" s="257"/>
      <c r="CT6" s="257">
        <v>8</v>
      </c>
      <c r="CU6" s="257"/>
      <c r="CV6" s="257">
        <v>7</v>
      </c>
      <c r="CW6" s="257"/>
      <c r="CX6" s="257">
        <v>6</v>
      </c>
      <c r="CY6" s="257"/>
      <c r="CZ6" s="257">
        <v>7</v>
      </c>
      <c r="DA6" s="257"/>
      <c r="DB6" s="257">
        <v>8</v>
      </c>
      <c r="DC6" s="258"/>
      <c r="DD6" s="257">
        <f>DB6*$DB$5+CZ6*$CZ$5+CX6*$CX$5+CV6*$CV$5+CT6*$CT$5+CR6*$CR$5+CP6*$CP$5+CN6*$CN$5+CL6*$CL$5+CJ6*$CJ$5+CH6*$CH$5</f>
        <v>233</v>
      </c>
      <c r="DE6" s="434">
        <f>DD6/$DD$5</f>
        <v>7.0606060606060606</v>
      </c>
      <c r="DF6" s="844">
        <f>SUM((IF(CH6&gt;=5,0,$CH$5)),(IF(CJ6&gt;=5,0,$CJ$5)),(IF(CL6&gt;=5,0,$CL$5)),(IF(CN6&gt;=5,0,$CN$5)),(IF(CP6&gt;=5,0,$CP$5)),(IF(CR6&gt;=5,0,$CR$5)),(IF(CT6&gt;=5,0,$CT$5)),(IF(CV6&gt;=5,0,$CV$5)),(IF(CX6&gt;=5,0,$CX$5)),(IF(CZ6&gt;=5,0,$CZ$5)),(IF(DB6&gt;=5,0,$DB$5)),CE6)</f>
        <v>0</v>
      </c>
      <c r="DG6" s="933" t="str">
        <f>IF(DE6&gt;=8.995,"Xuất sắc",IF(DE6&gt;=7.995,"Giỏi",IF(DE6&gt;=6.995,"Khá",IF(DE6&gt;=5.995,"TB Khá",IF(DE6&gt;=4.995,"Trung bình",IF(DE6&gt;=3.995,"Yếu",IF(DE6&lt;3.995,"Kém")))))))</f>
        <v>Khá</v>
      </c>
      <c r="DH6" s="257"/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8"/>
      <c r="DV6" s="258">
        <f>DT6*$BZ$5+DR6*$BX$5+DP6*$BV$5+DN6*$BT$5+DL6*$BR$5+DJ6*$BP$5+DH6*$BN$5</f>
        <v>0</v>
      </c>
      <c r="DW6" s="434">
        <f>DV6/$CB$5</f>
        <v>0</v>
      </c>
      <c r="DX6" s="357">
        <f>(DV6+DD6)/$CD$5</f>
        <v>3.8833333333333333</v>
      </c>
      <c r="DY6" s="844">
        <f>SUM((IF(DH6&gt;=5,0,$BN$5)),(IF(DJ6&gt;=5,0,$BP$5)),(IF(DL6&gt;=5,0,$BR$5)),(IF(DN6&gt;=5,0,$BT$5)),(IF(DP6&gt;=5,0,$BV$5)),(IF(DR6&gt;=5,0,$BX$5)),(IF(DT6&gt;=5,0,$BZ$5)),DF6)</f>
        <v>25</v>
      </c>
      <c r="DZ6" s="384" t="str">
        <f>IF(DX6&gt;=8.995,"XuÊt s¾c",IF(DX6&gt;=7.995,"Giái",IF(DX6&gt;=6.995,"Kh¸",IF(DX6&gt;=5.995,"TB Kh¸",IF(DX6&gt;=4.995,"Trung b×nh",IF(DX6&gt;=3.995,"YÕu",IF(DX6&lt;3.995,"KÐm")))))))</f>
        <v>KÐm</v>
      </c>
      <c r="EA6" s="831" t="str">
        <f>IF($CD6&lt;3.495,"Th«i häc",IF($CD6&lt;4.995,"Ngõng häc",IF($CD6&gt;25,"Ngõng häc","Lªn líp")))</f>
        <v>Lªn líp</v>
      </c>
      <c r="EB6" s="427"/>
      <c r="EC6" s="427"/>
      <c r="ED6" s="427"/>
      <c r="EE6" s="427"/>
      <c r="EF6" s="427"/>
      <c r="EG6" s="427"/>
      <c r="EH6" s="427"/>
      <c r="EI6" s="427"/>
      <c r="EJ6" s="428"/>
    </row>
    <row r="7" spans="1:140" ht="13.5" customHeight="1">
      <c r="A7" s="256">
        <v>2</v>
      </c>
      <c r="B7" s="232" t="s">
        <v>243</v>
      </c>
      <c r="C7" s="233" t="s">
        <v>192</v>
      </c>
      <c r="D7" s="771" t="s">
        <v>485</v>
      </c>
      <c r="E7" s="257">
        <v>6</v>
      </c>
      <c r="F7" s="257"/>
      <c r="G7" s="257">
        <v>6</v>
      </c>
      <c r="H7" s="257"/>
      <c r="I7" s="257">
        <v>5</v>
      </c>
      <c r="J7" s="257"/>
      <c r="K7" s="257">
        <v>6</v>
      </c>
      <c r="L7" s="257"/>
      <c r="M7" s="257">
        <v>7</v>
      </c>
      <c r="N7" s="257"/>
      <c r="O7" s="257">
        <v>6</v>
      </c>
      <c r="P7" s="355"/>
      <c r="Q7" s="257">
        <v>5</v>
      </c>
      <c r="R7" s="257"/>
      <c r="S7" s="257"/>
      <c r="T7" s="363"/>
      <c r="U7" s="257">
        <f aca="true" t="shared" si="1" ref="U7:U41">O7*$O$5+M7*$M$5+K7*$K$5+I7*$I$5+G7*$G$5+E7*$E$5</f>
        <v>148</v>
      </c>
      <c r="V7" s="357">
        <f aca="true" t="shared" si="2" ref="V7:V47">U7/$U$5</f>
        <v>5.92</v>
      </c>
      <c r="W7" s="257">
        <v>6</v>
      </c>
      <c r="X7" s="257">
        <v>4</v>
      </c>
      <c r="Y7" s="257">
        <v>6</v>
      </c>
      <c r="Z7" s="257"/>
      <c r="AA7" s="257">
        <v>6</v>
      </c>
      <c r="AB7" s="257">
        <v>2</v>
      </c>
      <c r="AC7" s="257">
        <v>6</v>
      </c>
      <c r="AD7" s="257"/>
      <c r="AE7" s="257">
        <v>6</v>
      </c>
      <c r="AF7" s="257"/>
      <c r="AG7" s="257">
        <v>6</v>
      </c>
      <c r="AH7" s="257"/>
      <c r="AI7" s="257">
        <f aca="true" t="shared" si="3" ref="AI7:AI47">AG7*$AG$5+AE7*$AE$5+AC7*$AC$5+AA7*AA$5+Y7*$Y$5+W7*$W$5</f>
        <v>150</v>
      </c>
      <c r="AJ7" s="357">
        <f aca="true" t="shared" si="4" ref="AJ7:AJ47">AI7/$AI$5</f>
        <v>6</v>
      </c>
      <c r="AK7" s="446">
        <f aca="true" t="shared" si="5" ref="AK7:AK41">(AI7+U7)/$AK$5</f>
        <v>5.96</v>
      </c>
      <c r="AL7" s="256" t="str">
        <f aca="true" t="shared" si="6" ref="AL7:AL47">IF(AK7&gt;=8.995,"XuÊt s¾c",IF(AK7&gt;=7.995,"Giái",IF(AK7&gt;=6.995,"Kh¸",IF(AK7&gt;=5.995,"TB Kh¸",IF(AK7&gt;=4.995,"Trung b×nh",IF(AK7&gt;=3.995,"YÕu",IF(AK7&lt;3.995,"KÐm")))))))</f>
        <v>Trung b×nh</v>
      </c>
      <c r="AM7" s="845">
        <f t="shared" si="0"/>
        <v>0</v>
      </c>
      <c r="AN7" s="389" t="str">
        <f aca="true" t="shared" si="7" ref="AN7:AN47">IF($AK7&lt;3.495,"Th«i häc",IF($AK7&lt;4.995,"Ngõng häc",IF($AJ7&gt;25,"Ngõng häc","Lªn Líp")))</f>
        <v>Lªn Líp</v>
      </c>
      <c r="AO7" s="355">
        <v>6</v>
      </c>
      <c r="AP7" s="713"/>
      <c r="AQ7" s="355">
        <v>5</v>
      </c>
      <c r="AR7" s="713"/>
      <c r="AS7" s="355">
        <v>6</v>
      </c>
      <c r="AT7" s="713"/>
      <c r="AU7" s="355">
        <v>6</v>
      </c>
      <c r="AV7" s="713"/>
      <c r="AW7" s="257">
        <v>6</v>
      </c>
      <c r="AX7" s="257"/>
      <c r="AY7" s="355">
        <v>5</v>
      </c>
      <c r="AZ7" s="257"/>
      <c r="BA7" s="355">
        <v>6</v>
      </c>
      <c r="BB7" s="257"/>
      <c r="BC7" s="355">
        <v>6</v>
      </c>
      <c r="BD7" s="257"/>
      <c r="BE7" s="257">
        <v>7</v>
      </c>
      <c r="BF7" s="257"/>
      <c r="BG7" s="355">
        <v>5</v>
      </c>
      <c r="BH7" s="257"/>
      <c r="BI7" s="355">
        <v>6</v>
      </c>
      <c r="BJ7" s="364"/>
      <c r="BK7" s="257">
        <f aca="true" t="shared" si="8" ref="BK7:BK47">BI7*$BI$5+BG7*$BG$5+BE7*$BE$5+BC7*$BC$5+BA7*$BA$5+AY7*$AY$5+AW7*$AW$5+AU7*$AU$5+AS7*$AS$5+AQ7*$AQ$5+AO7*$AO$5</f>
        <v>202</v>
      </c>
      <c r="BL7" s="434">
        <f>BK7/$BK$5</f>
        <v>5.771428571428571</v>
      </c>
      <c r="BM7" s="845">
        <f aca="true" t="shared" si="9" ref="BM7:BM47">SUM((IF(AO7&gt;=5,0,$AO$5)),(IF(AQ7&gt;=5,0,$AQ$5)),(IF(AS7&gt;=5,0,$AS$5)),(IF(AU7&gt;=5,0,$AU$5)),(IF(AW7&gt;=5,0,$AW$5)),(IF(AY7&gt;=5,0,$AY$5)),(IF(BA7&gt;=5,0,$BA$5)),(IF(BC7&gt;=5,0,$BC$5)),(IF(BE7&gt;=5,0,$BE$5)),(IF(BG7&gt;=5,0,$BG$5)),(IF(BI7&gt;=5,0,$BI$5)),AM7)</f>
        <v>0</v>
      </c>
      <c r="BN7" s="257">
        <v>6</v>
      </c>
      <c r="BO7" s="802"/>
      <c r="BP7" s="257">
        <v>6</v>
      </c>
      <c r="BQ7" s="802"/>
      <c r="BR7" s="257">
        <v>7</v>
      </c>
      <c r="BS7" s="802"/>
      <c r="BT7" s="257">
        <v>6</v>
      </c>
      <c r="BU7" s="802"/>
      <c r="BV7" s="257">
        <v>6</v>
      </c>
      <c r="BW7" s="802"/>
      <c r="BX7" s="257">
        <v>7</v>
      </c>
      <c r="BY7" s="802"/>
      <c r="BZ7" s="257">
        <v>6</v>
      </c>
      <c r="CA7" s="364"/>
      <c r="CB7" s="258">
        <f aca="true" t="shared" si="10" ref="CB7:CB47">BZ7*$BZ$5+BX7*$BX$5+BV7*$BV$5+BT7*$BT$5+BR7*$BR$5+BP7*$BP$5+BN7*$BN$5</f>
        <v>157</v>
      </c>
      <c r="CC7" s="434">
        <f aca="true" t="shared" si="11" ref="CC7:CC47">CB7/$CB$5</f>
        <v>6.28</v>
      </c>
      <c r="CD7" s="357">
        <f aca="true" t="shared" si="12" ref="CD7:CD47">(CB7+BK7)/$CD$5</f>
        <v>5.983333333333333</v>
      </c>
      <c r="CE7" s="845">
        <f aca="true" t="shared" si="13" ref="CE7:CE47">SUM((IF(BN7&gt;=5,0,$BN$5)),(IF(BP7&gt;=5,0,$BP$5)),(IF(BR7&gt;=5,0,$BR$5)),(IF(BT7&gt;=5,0,$BT$5)),(IF(BV7&gt;=5,0,$BV$5)),(IF(BX7&gt;=5,0,$BX$5)),(IF(BZ7&gt;=5,0,$BZ$5)),BM7)</f>
        <v>0</v>
      </c>
      <c r="CF7" s="256" t="str">
        <f aca="true" t="shared" si="14" ref="CF7:CF47">IF(CD7&gt;=8.995,"XuÊt s¾c",IF(CD7&gt;=7.995,"Giái",IF(CD7&gt;=6.995,"Kh¸",IF(CD7&gt;=5.995,"TB Kh¸",IF(CD7&gt;=4.995,"Trung b×nh",IF(CD7&gt;=3.995,"YÕu",IF(CD7&lt;3.995,"KÐm")))))))</f>
        <v>Trung b×nh</v>
      </c>
      <c r="CG7" s="831" t="str">
        <f aca="true" t="shared" si="15" ref="CG7:CG47">IF($CD7&lt;3.495,"Th«i häc",IF($CD7&lt;4.95,"Ngõng häc",IF($CE7&gt;25,"Ngõng häc","Lªn líp")))</f>
        <v>Lªn líp</v>
      </c>
      <c r="CH7" s="355">
        <v>7</v>
      </c>
      <c r="CI7" s="713"/>
      <c r="CJ7" s="355">
        <v>8</v>
      </c>
      <c r="CK7" s="713"/>
      <c r="CL7" s="355">
        <v>7</v>
      </c>
      <c r="CM7" s="713"/>
      <c r="CN7" s="355">
        <v>6</v>
      </c>
      <c r="CO7" s="713"/>
      <c r="CP7" s="257">
        <v>6</v>
      </c>
      <c r="CQ7" s="257"/>
      <c r="CR7" s="355">
        <v>6</v>
      </c>
      <c r="CS7" s="257"/>
      <c r="CT7" s="355">
        <v>8</v>
      </c>
      <c r="CU7" s="257"/>
      <c r="CV7" s="355">
        <v>8</v>
      </c>
      <c r="CW7" s="257"/>
      <c r="CX7" s="257">
        <v>7</v>
      </c>
      <c r="CY7" s="257"/>
      <c r="CZ7" s="355">
        <v>7</v>
      </c>
      <c r="DA7" s="257"/>
      <c r="DB7" s="355">
        <v>7</v>
      </c>
      <c r="DC7" s="364"/>
      <c r="DD7" s="257">
        <f aca="true" t="shared" si="16" ref="DD7:DD47">DB7*$DB$5+CZ7*$CZ$5+CX7*$CX$5+CV7*$CV$5+CT7*$CT$5+CR7*$CR$5+CP7*$CP$5+CN7*$CN$5+CL7*$CL$5+CJ7*$CJ$5+CH7*$CH$5</f>
        <v>228</v>
      </c>
      <c r="DE7" s="434">
        <f aca="true" t="shared" si="17" ref="DE7:DE47">DD7/$DD$5</f>
        <v>6.909090909090909</v>
      </c>
      <c r="DF7" s="845">
        <f aca="true" t="shared" si="18" ref="DF7:DF47">SUM((IF(CH7&gt;=5,0,$CH$5)),(IF(CJ7&gt;=5,0,$CJ$5)),(IF(CL7&gt;=5,0,$CL$5)),(IF(CN7&gt;=5,0,$CN$5)),(IF(CP7&gt;=5,0,$CP$5)),(IF(CR7&gt;=5,0,$CR$5)),(IF(CT7&gt;=5,0,$CT$5)),(IF(CV7&gt;=5,0,$CV$5)),(IF(CX7&gt;=5,0,$CX$5)),(IF(CZ7&gt;=5,0,$CZ$5)),(IF(DB7&gt;=5,0,$DB$5)),CE7)</f>
        <v>0</v>
      </c>
      <c r="DG7" s="933" t="str">
        <f aca="true" t="shared" si="19" ref="DG7:DG47">IF(DE7&gt;=8.995,"Xuất sắc",IF(DE7&gt;=7.995,"Giỏi",IF(DE7&gt;=6.995,"Khá",IF(DE7&gt;=5.995,"TB Khá",IF(DE7&gt;=4.995,"Trung bình",IF(DE7&gt;=3.995,"Yếu",IF(DE7&lt;3.995,"Kém")))))))</f>
        <v>TB Khá</v>
      </c>
      <c r="DH7" s="257"/>
      <c r="DI7" s="802"/>
      <c r="DJ7" s="257"/>
      <c r="DK7" s="802"/>
      <c r="DL7" s="257"/>
      <c r="DM7" s="802"/>
      <c r="DN7" s="257"/>
      <c r="DO7" s="802"/>
      <c r="DP7" s="257"/>
      <c r="DQ7" s="802"/>
      <c r="DR7" s="257"/>
      <c r="DS7" s="802"/>
      <c r="DT7" s="257"/>
      <c r="DU7" s="364"/>
      <c r="DV7" s="258">
        <f aca="true" t="shared" si="20" ref="DV7:DV41">DT7*$BZ$5+DR7*$BX$5+DP7*$BV$5+DN7*$BT$5+DL7*$BR$5+DJ7*$BP$5+DH7*$BN$5</f>
        <v>0</v>
      </c>
      <c r="DW7" s="434">
        <f aca="true" t="shared" si="21" ref="DW7:DW47">DV7/$CB$5</f>
        <v>0</v>
      </c>
      <c r="DX7" s="357">
        <f aca="true" t="shared" si="22" ref="DX7:DX41">(DV7+DD7)/$CD$5</f>
        <v>3.8</v>
      </c>
      <c r="DY7" s="845">
        <f aca="true" t="shared" si="23" ref="DY7:DY41">SUM((IF(DH7&gt;=5,0,$BN$5)),(IF(DJ7&gt;=5,0,$BP$5)),(IF(DL7&gt;=5,0,$BR$5)),(IF(DN7&gt;=5,0,$BT$5)),(IF(DP7&gt;=5,0,$BV$5)),(IF(DR7&gt;=5,0,$BX$5)),(IF(DT7&gt;=5,0,$BZ$5)),DF7)</f>
        <v>25</v>
      </c>
      <c r="DZ7" s="256" t="str">
        <f aca="true" t="shared" si="24" ref="DZ7:DZ41">IF(DX7&gt;=8.995,"XuÊt s¾c",IF(DX7&gt;=7.995,"Giái",IF(DX7&gt;=6.995,"Kh¸",IF(DX7&gt;=5.995,"TB Kh¸",IF(DX7&gt;=4.995,"Trung b×nh",IF(DX7&gt;=3.995,"YÕu",IF(DX7&lt;3.995,"KÐm")))))))</f>
        <v>KÐm</v>
      </c>
      <c r="EA7" s="832" t="str">
        <f aca="true" t="shared" si="25" ref="EA7:EA47">IF($CD7&lt;3.495,"Th«i häc",IF($CD7&lt;4.995,"Ngõng häc",IF($CD7&gt;25,"Ngõng häc","Lªn líp")))</f>
        <v>Lªn líp</v>
      </c>
      <c r="EB7" s="429" t="s">
        <v>28</v>
      </c>
      <c r="EC7" s="429" t="s">
        <v>28</v>
      </c>
      <c r="ED7" s="429" t="s">
        <v>28</v>
      </c>
      <c r="EE7" s="429" t="s">
        <v>28</v>
      </c>
      <c r="EF7" s="429" t="s">
        <v>28</v>
      </c>
      <c r="EG7" s="429" t="s">
        <v>28</v>
      </c>
      <c r="EH7" s="429" t="s">
        <v>28</v>
      </c>
      <c r="EI7" s="429" t="s">
        <v>28</v>
      </c>
      <c r="EJ7" s="430"/>
    </row>
    <row r="8" spans="1:140" ht="13.5" customHeight="1">
      <c r="A8" s="256">
        <v>3</v>
      </c>
      <c r="B8" s="234" t="s">
        <v>163</v>
      </c>
      <c r="C8" s="235" t="s">
        <v>244</v>
      </c>
      <c r="D8" s="770" t="s">
        <v>485</v>
      </c>
      <c r="E8" s="368">
        <v>5</v>
      </c>
      <c r="F8" s="431"/>
      <c r="G8" s="257">
        <v>6</v>
      </c>
      <c r="H8" s="432"/>
      <c r="I8" s="432">
        <v>5</v>
      </c>
      <c r="J8" s="432"/>
      <c r="K8" s="432">
        <v>7</v>
      </c>
      <c r="L8" s="432"/>
      <c r="M8" s="257">
        <v>6</v>
      </c>
      <c r="N8" s="432">
        <v>4</v>
      </c>
      <c r="O8" s="257">
        <v>5</v>
      </c>
      <c r="P8" s="257">
        <v>4</v>
      </c>
      <c r="Q8" s="257">
        <v>6</v>
      </c>
      <c r="R8" s="432"/>
      <c r="S8" s="257"/>
      <c r="T8" s="363"/>
      <c r="U8" s="257">
        <f t="shared" si="1"/>
        <v>142</v>
      </c>
      <c r="V8" s="357">
        <f t="shared" si="2"/>
        <v>5.68</v>
      </c>
      <c r="W8" s="257">
        <v>6</v>
      </c>
      <c r="X8" s="257"/>
      <c r="Y8" s="257">
        <v>5</v>
      </c>
      <c r="Z8" s="257"/>
      <c r="AA8" s="257">
        <v>6</v>
      </c>
      <c r="AB8" s="257">
        <v>3</v>
      </c>
      <c r="AC8" s="257">
        <v>5</v>
      </c>
      <c r="AD8" s="257"/>
      <c r="AE8" s="257">
        <v>5</v>
      </c>
      <c r="AF8" s="257"/>
      <c r="AG8" s="257">
        <v>6</v>
      </c>
      <c r="AH8" s="257"/>
      <c r="AI8" s="257">
        <f t="shared" si="3"/>
        <v>140</v>
      </c>
      <c r="AJ8" s="357">
        <f t="shared" si="4"/>
        <v>5.6</v>
      </c>
      <c r="AK8" s="446">
        <f t="shared" si="5"/>
        <v>5.64</v>
      </c>
      <c r="AL8" s="256" t="str">
        <f t="shared" si="6"/>
        <v>Trung b×nh</v>
      </c>
      <c r="AM8" s="845">
        <f t="shared" si="0"/>
        <v>0</v>
      </c>
      <c r="AN8" s="389" t="str">
        <f t="shared" si="7"/>
        <v>Lªn Líp</v>
      </c>
      <c r="AO8" s="355">
        <v>6</v>
      </c>
      <c r="AP8" s="713"/>
      <c r="AQ8" s="355">
        <v>6</v>
      </c>
      <c r="AR8" s="713"/>
      <c r="AS8" s="355">
        <v>5</v>
      </c>
      <c r="AT8" s="713"/>
      <c r="AU8" s="355">
        <v>6</v>
      </c>
      <c r="AV8" s="713"/>
      <c r="AW8" s="257">
        <v>6</v>
      </c>
      <c r="AX8" s="257"/>
      <c r="AY8" s="355">
        <v>6</v>
      </c>
      <c r="AZ8" s="257"/>
      <c r="BA8" s="355">
        <v>5</v>
      </c>
      <c r="BB8" s="257"/>
      <c r="BC8" s="355">
        <v>6</v>
      </c>
      <c r="BD8" s="257"/>
      <c r="BE8" s="257">
        <v>6</v>
      </c>
      <c r="BF8" s="257"/>
      <c r="BG8" s="355">
        <v>6</v>
      </c>
      <c r="BH8" s="257"/>
      <c r="BI8" s="355">
        <v>6</v>
      </c>
      <c r="BJ8" s="364"/>
      <c r="BK8" s="257">
        <f t="shared" si="8"/>
        <v>204</v>
      </c>
      <c r="BL8" s="434">
        <f aca="true" t="shared" si="26" ref="BL8:BL47">BK8/$BK$5</f>
        <v>5.828571428571428</v>
      </c>
      <c r="BM8" s="845">
        <f t="shared" si="9"/>
        <v>0</v>
      </c>
      <c r="BN8" s="257">
        <v>6</v>
      </c>
      <c r="BO8" s="802"/>
      <c r="BP8" s="257">
        <v>6</v>
      </c>
      <c r="BQ8" s="802"/>
      <c r="BR8" s="257">
        <v>6</v>
      </c>
      <c r="BS8" s="802"/>
      <c r="BT8" s="257">
        <v>7</v>
      </c>
      <c r="BU8" s="802"/>
      <c r="BV8" s="257">
        <v>5</v>
      </c>
      <c r="BW8" s="802"/>
      <c r="BX8" s="257">
        <v>7</v>
      </c>
      <c r="BY8" s="802"/>
      <c r="BZ8" s="257">
        <v>5</v>
      </c>
      <c r="CA8" s="364"/>
      <c r="CB8" s="258">
        <f t="shared" si="10"/>
        <v>151</v>
      </c>
      <c r="CC8" s="434">
        <f t="shared" si="11"/>
        <v>6.04</v>
      </c>
      <c r="CD8" s="357">
        <f t="shared" si="12"/>
        <v>5.916666666666667</v>
      </c>
      <c r="CE8" s="845">
        <f t="shared" si="13"/>
        <v>0</v>
      </c>
      <c r="CF8" s="256" t="str">
        <f t="shared" si="14"/>
        <v>Trung b×nh</v>
      </c>
      <c r="CG8" s="831" t="str">
        <f t="shared" si="15"/>
        <v>Lªn líp</v>
      </c>
      <c r="CH8" s="355">
        <v>8</v>
      </c>
      <c r="CI8" s="713"/>
      <c r="CJ8" s="355">
        <v>7</v>
      </c>
      <c r="CK8" s="713"/>
      <c r="CL8" s="355">
        <v>6</v>
      </c>
      <c r="CM8" s="713"/>
      <c r="CN8" s="355">
        <v>7</v>
      </c>
      <c r="CO8" s="713"/>
      <c r="CP8" s="257">
        <v>5</v>
      </c>
      <c r="CQ8" s="257"/>
      <c r="CR8" s="355">
        <v>5</v>
      </c>
      <c r="CS8" s="257"/>
      <c r="CT8" s="355">
        <v>6</v>
      </c>
      <c r="CU8" s="257"/>
      <c r="CV8" s="355">
        <v>6</v>
      </c>
      <c r="CW8" s="257"/>
      <c r="CX8" s="257">
        <v>7</v>
      </c>
      <c r="CY8" s="257"/>
      <c r="CZ8" s="355">
        <v>6</v>
      </c>
      <c r="DA8" s="257"/>
      <c r="DB8" s="355">
        <v>3</v>
      </c>
      <c r="DC8" s="364"/>
      <c r="DD8" s="257">
        <f t="shared" si="16"/>
        <v>197</v>
      </c>
      <c r="DE8" s="434">
        <f t="shared" si="17"/>
        <v>5.96969696969697</v>
      </c>
      <c r="DF8" s="845">
        <f t="shared" si="18"/>
        <v>3</v>
      </c>
      <c r="DG8" s="933" t="str">
        <f t="shared" si="19"/>
        <v>Trung bình</v>
      </c>
      <c r="DH8" s="257"/>
      <c r="DI8" s="802"/>
      <c r="DJ8" s="257"/>
      <c r="DK8" s="802"/>
      <c r="DL8" s="257"/>
      <c r="DM8" s="802"/>
      <c r="DN8" s="257"/>
      <c r="DO8" s="802"/>
      <c r="DP8" s="257"/>
      <c r="DQ8" s="802"/>
      <c r="DR8" s="257"/>
      <c r="DS8" s="802"/>
      <c r="DT8" s="257"/>
      <c r="DU8" s="364"/>
      <c r="DV8" s="258">
        <f t="shared" si="20"/>
        <v>0</v>
      </c>
      <c r="DW8" s="434">
        <f t="shared" si="21"/>
        <v>0</v>
      </c>
      <c r="DX8" s="357">
        <f t="shared" si="22"/>
        <v>3.283333333333333</v>
      </c>
      <c r="DY8" s="845">
        <f t="shared" si="23"/>
        <v>28</v>
      </c>
      <c r="DZ8" s="256" t="str">
        <f t="shared" si="24"/>
        <v>KÐm</v>
      </c>
      <c r="EA8" s="832" t="str">
        <f t="shared" si="25"/>
        <v>Lªn líp</v>
      </c>
      <c r="EB8" s="429"/>
      <c r="EC8" s="429"/>
      <c r="ED8" s="429"/>
      <c r="EE8" s="429"/>
      <c r="EF8" s="429"/>
      <c r="EG8" s="429"/>
      <c r="EH8" s="429"/>
      <c r="EI8" s="429"/>
      <c r="EJ8" s="430"/>
    </row>
    <row r="9" spans="1:140" ht="13.5" customHeight="1">
      <c r="A9" s="256">
        <v>4</v>
      </c>
      <c r="B9" s="232" t="s">
        <v>245</v>
      </c>
      <c r="C9" s="233" t="s">
        <v>127</v>
      </c>
      <c r="D9" s="772" t="s">
        <v>486</v>
      </c>
      <c r="E9" s="367">
        <v>7</v>
      </c>
      <c r="F9" s="367"/>
      <c r="G9" s="257">
        <v>6</v>
      </c>
      <c r="H9" s="257"/>
      <c r="I9" s="257">
        <v>5</v>
      </c>
      <c r="J9" s="257">
        <v>4</v>
      </c>
      <c r="K9" s="257">
        <v>5</v>
      </c>
      <c r="L9" s="257"/>
      <c r="M9" s="257">
        <v>5</v>
      </c>
      <c r="N9" s="257"/>
      <c r="O9" s="257">
        <v>5</v>
      </c>
      <c r="P9" s="257"/>
      <c r="Q9" s="257">
        <v>7</v>
      </c>
      <c r="R9" s="257"/>
      <c r="S9" s="257"/>
      <c r="T9" s="336"/>
      <c r="U9" s="257">
        <f t="shared" si="1"/>
        <v>139</v>
      </c>
      <c r="V9" s="357">
        <f t="shared" si="2"/>
        <v>5.56</v>
      </c>
      <c r="W9" s="257">
        <v>6</v>
      </c>
      <c r="X9" s="257"/>
      <c r="Y9" s="257">
        <v>6</v>
      </c>
      <c r="Z9" s="257"/>
      <c r="AA9" s="257">
        <v>8</v>
      </c>
      <c r="AB9" s="257"/>
      <c r="AC9" s="257">
        <v>6</v>
      </c>
      <c r="AD9" s="257"/>
      <c r="AE9" s="257">
        <v>6</v>
      </c>
      <c r="AF9" s="257"/>
      <c r="AG9" s="257">
        <v>5</v>
      </c>
      <c r="AH9" s="257"/>
      <c r="AI9" s="257">
        <f t="shared" si="3"/>
        <v>151</v>
      </c>
      <c r="AJ9" s="357">
        <f t="shared" si="4"/>
        <v>6.04</v>
      </c>
      <c r="AK9" s="357">
        <f t="shared" si="5"/>
        <v>5.8</v>
      </c>
      <c r="AL9" s="256" t="str">
        <f t="shared" si="6"/>
        <v>Trung b×nh</v>
      </c>
      <c r="AM9" s="845">
        <f t="shared" si="0"/>
        <v>0</v>
      </c>
      <c r="AN9" s="389" t="str">
        <f t="shared" si="7"/>
        <v>Lªn Líp</v>
      </c>
      <c r="AO9" s="257">
        <v>7</v>
      </c>
      <c r="AP9" s="713"/>
      <c r="AQ9" s="257">
        <v>5</v>
      </c>
      <c r="AR9" s="713"/>
      <c r="AS9" s="257">
        <v>5</v>
      </c>
      <c r="AT9" s="713"/>
      <c r="AU9" s="257">
        <v>8</v>
      </c>
      <c r="AV9" s="713"/>
      <c r="AW9" s="257">
        <v>5</v>
      </c>
      <c r="AX9" s="257"/>
      <c r="AY9" s="257">
        <v>7</v>
      </c>
      <c r="AZ9" s="257"/>
      <c r="BA9" s="257">
        <v>6</v>
      </c>
      <c r="BB9" s="257"/>
      <c r="BC9" s="257">
        <v>8</v>
      </c>
      <c r="BD9" s="257"/>
      <c r="BE9" s="257">
        <v>9</v>
      </c>
      <c r="BF9" s="257"/>
      <c r="BG9" s="257">
        <v>5</v>
      </c>
      <c r="BH9" s="257">
        <v>4</v>
      </c>
      <c r="BI9" s="257">
        <v>7</v>
      </c>
      <c r="BJ9" s="359"/>
      <c r="BK9" s="257">
        <f t="shared" si="8"/>
        <v>226</v>
      </c>
      <c r="BL9" s="434">
        <f t="shared" si="26"/>
        <v>6.457142857142857</v>
      </c>
      <c r="BM9" s="845">
        <f t="shared" si="9"/>
        <v>0</v>
      </c>
      <c r="BN9" s="257">
        <v>7</v>
      </c>
      <c r="BO9" s="368"/>
      <c r="BP9" s="257">
        <v>6</v>
      </c>
      <c r="BQ9" s="368"/>
      <c r="BR9" s="257">
        <v>8</v>
      </c>
      <c r="BS9" s="368"/>
      <c r="BT9" s="257">
        <v>7</v>
      </c>
      <c r="BU9" s="368"/>
      <c r="BV9" s="257">
        <v>5</v>
      </c>
      <c r="BW9" s="368"/>
      <c r="BX9" s="257">
        <v>8</v>
      </c>
      <c r="BY9" s="368"/>
      <c r="BZ9" s="257">
        <v>6</v>
      </c>
      <c r="CA9" s="359"/>
      <c r="CB9" s="258">
        <f t="shared" si="10"/>
        <v>170</v>
      </c>
      <c r="CC9" s="434">
        <f t="shared" si="11"/>
        <v>6.8</v>
      </c>
      <c r="CD9" s="357">
        <f t="shared" si="12"/>
        <v>6.6</v>
      </c>
      <c r="CE9" s="845">
        <f t="shared" si="13"/>
        <v>0</v>
      </c>
      <c r="CF9" s="256" t="str">
        <f t="shared" si="14"/>
        <v>TB Kh¸</v>
      </c>
      <c r="CG9" s="831" t="str">
        <f t="shared" si="15"/>
        <v>Lªn líp</v>
      </c>
      <c r="CH9" s="257">
        <v>9</v>
      </c>
      <c r="CI9" s="713"/>
      <c r="CJ9" s="257">
        <v>6</v>
      </c>
      <c r="CK9" s="713"/>
      <c r="CL9" s="257">
        <v>5</v>
      </c>
      <c r="CM9" s="713"/>
      <c r="CN9" s="257">
        <v>7</v>
      </c>
      <c r="CO9" s="713"/>
      <c r="CP9" s="257">
        <v>5</v>
      </c>
      <c r="CQ9" s="257"/>
      <c r="CR9" s="257">
        <v>5</v>
      </c>
      <c r="CS9" s="257"/>
      <c r="CT9" s="257">
        <v>6</v>
      </c>
      <c r="CU9" s="257"/>
      <c r="CV9" s="257">
        <v>8</v>
      </c>
      <c r="CW9" s="257"/>
      <c r="CX9" s="257">
        <v>6</v>
      </c>
      <c r="CY9" s="257"/>
      <c r="CZ9" s="257">
        <v>7</v>
      </c>
      <c r="DA9" s="257"/>
      <c r="DB9" s="257">
        <v>6</v>
      </c>
      <c r="DC9" s="359"/>
      <c r="DD9" s="257">
        <f t="shared" si="16"/>
        <v>205</v>
      </c>
      <c r="DE9" s="434">
        <f t="shared" si="17"/>
        <v>6.212121212121212</v>
      </c>
      <c r="DF9" s="845">
        <f t="shared" si="18"/>
        <v>0</v>
      </c>
      <c r="DG9" s="933" t="str">
        <f t="shared" si="19"/>
        <v>TB Khá</v>
      </c>
      <c r="DH9" s="257"/>
      <c r="DI9" s="368"/>
      <c r="DJ9" s="257"/>
      <c r="DK9" s="368"/>
      <c r="DL9" s="257"/>
      <c r="DM9" s="368"/>
      <c r="DN9" s="257"/>
      <c r="DO9" s="368"/>
      <c r="DP9" s="257"/>
      <c r="DQ9" s="368"/>
      <c r="DR9" s="257"/>
      <c r="DS9" s="368"/>
      <c r="DT9" s="257"/>
      <c r="DU9" s="359"/>
      <c r="DV9" s="258">
        <f t="shared" si="20"/>
        <v>0</v>
      </c>
      <c r="DW9" s="434">
        <f t="shared" si="21"/>
        <v>0</v>
      </c>
      <c r="DX9" s="357">
        <f t="shared" si="22"/>
        <v>3.4166666666666665</v>
      </c>
      <c r="DY9" s="845">
        <f t="shared" si="23"/>
        <v>25</v>
      </c>
      <c r="DZ9" s="256" t="str">
        <f t="shared" si="24"/>
        <v>KÐm</v>
      </c>
      <c r="EA9" s="832" t="str">
        <f t="shared" si="25"/>
        <v>Lªn líp</v>
      </c>
      <c r="EB9" s="433"/>
      <c r="EC9" s="433"/>
      <c r="ED9" s="433"/>
      <c r="EE9" s="433"/>
      <c r="EF9" s="433"/>
      <c r="EG9" s="433"/>
      <c r="EH9" s="433"/>
      <c r="EI9" s="433"/>
      <c r="EJ9" s="430"/>
    </row>
    <row r="10" spans="1:140" ht="13.5" customHeight="1">
      <c r="A10" s="256">
        <v>5</v>
      </c>
      <c r="B10" s="232" t="s">
        <v>246</v>
      </c>
      <c r="C10" s="233" t="s">
        <v>127</v>
      </c>
      <c r="D10" s="773">
        <v>33705</v>
      </c>
      <c r="E10" s="368">
        <v>4</v>
      </c>
      <c r="F10" s="368">
        <v>4</v>
      </c>
      <c r="G10" s="257">
        <v>6</v>
      </c>
      <c r="H10" s="257"/>
      <c r="I10" s="257">
        <v>4</v>
      </c>
      <c r="J10" s="257">
        <v>3</v>
      </c>
      <c r="K10" s="257">
        <v>5</v>
      </c>
      <c r="L10" s="257" t="s">
        <v>409</v>
      </c>
      <c r="M10" s="257">
        <v>6</v>
      </c>
      <c r="N10" s="257">
        <v>4</v>
      </c>
      <c r="O10" s="257">
        <v>5</v>
      </c>
      <c r="P10" s="257">
        <v>3</v>
      </c>
      <c r="Q10" s="257">
        <v>6</v>
      </c>
      <c r="R10" s="257"/>
      <c r="S10" s="257"/>
      <c r="T10" s="336"/>
      <c r="U10" s="257">
        <f t="shared" si="1"/>
        <v>122</v>
      </c>
      <c r="V10" s="357">
        <f t="shared" si="2"/>
        <v>4.88</v>
      </c>
      <c r="W10" s="257">
        <v>6</v>
      </c>
      <c r="X10" s="257"/>
      <c r="Y10" s="257">
        <v>5</v>
      </c>
      <c r="Z10" s="257">
        <v>4</v>
      </c>
      <c r="AA10" s="257">
        <v>6</v>
      </c>
      <c r="AB10" s="257"/>
      <c r="AC10" s="257">
        <v>5</v>
      </c>
      <c r="AD10" s="257"/>
      <c r="AE10" s="257">
        <v>6</v>
      </c>
      <c r="AF10" s="257"/>
      <c r="AG10" s="257">
        <v>5</v>
      </c>
      <c r="AH10" s="257"/>
      <c r="AI10" s="257">
        <f t="shared" si="3"/>
        <v>139</v>
      </c>
      <c r="AJ10" s="357">
        <f t="shared" si="4"/>
        <v>5.56</v>
      </c>
      <c r="AK10" s="357">
        <f t="shared" si="5"/>
        <v>5.22</v>
      </c>
      <c r="AL10" s="256" t="str">
        <f t="shared" si="6"/>
        <v>Trung b×nh</v>
      </c>
      <c r="AM10" s="845">
        <f t="shared" si="0"/>
        <v>10</v>
      </c>
      <c r="AN10" s="389" t="str">
        <f t="shared" si="7"/>
        <v>Lªn Líp</v>
      </c>
      <c r="AO10" s="257">
        <v>6</v>
      </c>
      <c r="AP10" s="713"/>
      <c r="AQ10" s="257">
        <v>7</v>
      </c>
      <c r="AR10" s="713"/>
      <c r="AS10" s="257">
        <v>6</v>
      </c>
      <c r="AT10" s="713">
        <v>4</v>
      </c>
      <c r="AU10" s="257">
        <v>5</v>
      </c>
      <c r="AV10" s="713"/>
      <c r="AW10" s="257">
        <v>6</v>
      </c>
      <c r="AX10" s="257"/>
      <c r="AY10" s="257">
        <v>5</v>
      </c>
      <c r="AZ10" s="257"/>
      <c r="BA10" s="257">
        <v>6</v>
      </c>
      <c r="BB10" s="257"/>
      <c r="BC10" s="257">
        <v>6</v>
      </c>
      <c r="BD10" s="257"/>
      <c r="BE10" s="257">
        <v>4</v>
      </c>
      <c r="BF10" s="257">
        <v>3</v>
      </c>
      <c r="BG10" s="257">
        <v>6</v>
      </c>
      <c r="BH10" s="257"/>
      <c r="BI10" s="257"/>
      <c r="BJ10" s="359"/>
      <c r="BK10" s="257">
        <f>BI10*$BI$5+BG10*$BG$5+BE10*$BE$5+BC10*$BC$5+BA10*$BA$5+AY10*$AY$5+AW10*$AW$5+AU10*$AU$5+AS10*$AS$5+AQ10*$AQ$5+AO10*$AO$5</f>
        <v>184</v>
      </c>
      <c r="BL10" s="434">
        <f t="shared" si="26"/>
        <v>5.257142857142857</v>
      </c>
      <c r="BM10" s="845">
        <f t="shared" si="9"/>
        <v>16</v>
      </c>
      <c r="BN10" s="257">
        <v>6</v>
      </c>
      <c r="BO10" s="368">
        <v>4</v>
      </c>
      <c r="BP10" s="257">
        <v>5</v>
      </c>
      <c r="BQ10" s="368"/>
      <c r="BR10" s="257">
        <v>7</v>
      </c>
      <c r="BS10" s="368"/>
      <c r="BT10" s="257">
        <v>6</v>
      </c>
      <c r="BU10" s="368"/>
      <c r="BV10" s="257">
        <v>5</v>
      </c>
      <c r="BW10" s="368">
        <v>4</v>
      </c>
      <c r="BX10" s="257">
        <v>6</v>
      </c>
      <c r="BY10" s="368"/>
      <c r="BZ10" s="257">
        <v>6</v>
      </c>
      <c r="CA10" s="359"/>
      <c r="CB10" s="258">
        <f t="shared" si="10"/>
        <v>148</v>
      </c>
      <c r="CC10" s="434">
        <f t="shared" si="11"/>
        <v>5.92</v>
      </c>
      <c r="CD10" s="357">
        <f t="shared" si="12"/>
        <v>5.533333333333333</v>
      </c>
      <c r="CE10" s="845">
        <f t="shared" si="13"/>
        <v>16</v>
      </c>
      <c r="CF10" s="256" t="str">
        <f t="shared" si="14"/>
        <v>Trung b×nh</v>
      </c>
      <c r="CG10" s="831" t="str">
        <f t="shared" si="15"/>
        <v>Lªn líp</v>
      </c>
      <c r="CH10" s="257">
        <v>7</v>
      </c>
      <c r="CI10" s="713"/>
      <c r="CJ10" s="257">
        <v>5</v>
      </c>
      <c r="CK10" s="713"/>
      <c r="CL10" s="257">
        <v>5</v>
      </c>
      <c r="CM10" s="713"/>
      <c r="CN10" s="257">
        <v>6</v>
      </c>
      <c r="CO10" s="713"/>
      <c r="CP10" s="257">
        <v>5</v>
      </c>
      <c r="CQ10" s="257"/>
      <c r="CR10" s="257">
        <v>5</v>
      </c>
      <c r="CS10" s="257"/>
      <c r="CT10" s="257">
        <v>4</v>
      </c>
      <c r="CU10" s="257"/>
      <c r="CV10" s="257">
        <v>7</v>
      </c>
      <c r="CW10" s="257"/>
      <c r="CX10" s="257">
        <v>5</v>
      </c>
      <c r="CY10" s="257"/>
      <c r="CZ10" s="257">
        <v>7</v>
      </c>
      <c r="DA10" s="257"/>
      <c r="DB10" s="257">
        <v>6</v>
      </c>
      <c r="DC10" s="359"/>
      <c r="DD10" s="257">
        <f t="shared" si="16"/>
        <v>182</v>
      </c>
      <c r="DE10" s="434">
        <f t="shared" si="17"/>
        <v>5.515151515151516</v>
      </c>
      <c r="DF10" s="845">
        <f t="shared" si="18"/>
        <v>19</v>
      </c>
      <c r="DG10" s="933" t="str">
        <f t="shared" si="19"/>
        <v>Trung bình</v>
      </c>
      <c r="DH10" s="257"/>
      <c r="DI10" s="368"/>
      <c r="DJ10" s="257"/>
      <c r="DK10" s="368"/>
      <c r="DL10" s="257"/>
      <c r="DM10" s="368"/>
      <c r="DN10" s="257"/>
      <c r="DO10" s="368"/>
      <c r="DP10" s="257"/>
      <c r="DQ10" s="368"/>
      <c r="DR10" s="257"/>
      <c r="DS10" s="368"/>
      <c r="DT10" s="257"/>
      <c r="DU10" s="359"/>
      <c r="DV10" s="258">
        <f t="shared" si="20"/>
        <v>0</v>
      </c>
      <c r="DW10" s="434">
        <f t="shared" si="21"/>
        <v>0</v>
      </c>
      <c r="DX10" s="357">
        <f t="shared" si="22"/>
        <v>3.033333333333333</v>
      </c>
      <c r="DY10" s="845">
        <f t="shared" si="23"/>
        <v>44</v>
      </c>
      <c r="DZ10" s="256" t="str">
        <f t="shared" si="24"/>
        <v>KÐm</v>
      </c>
      <c r="EA10" s="832" t="str">
        <f t="shared" si="25"/>
        <v>Lªn líp</v>
      </c>
      <c r="EB10" s="433"/>
      <c r="EC10" s="433"/>
      <c r="ED10" s="433"/>
      <c r="EE10" s="433"/>
      <c r="EF10" s="433"/>
      <c r="EG10" s="433"/>
      <c r="EH10" s="433"/>
      <c r="EI10" s="433"/>
      <c r="EJ10" s="430"/>
    </row>
    <row r="11" spans="1:140" ht="13.5" customHeight="1">
      <c r="A11" s="256">
        <v>6</v>
      </c>
      <c r="B11" s="232" t="s">
        <v>247</v>
      </c>
      <c r="C11" s="233" t="s">
        <v>169</v>
      </c>
      <c r="D11" s="773">
        <v>33725</v>
      </c>
      <c r="E11" s="368">
        <v>6</v>
      </c>
      <c r="F11" s="368"/>
      <c r="G11" s="257">
        <v>6</v>
      </c>
      <c r="H11" s="257"/>
      <c r="I11" s="257">
        <v>6</v>
      </c>
      <c r="J11" s="257">
        <v>4</v>
      </c>
      <c r="K11" s="257">
        <v>5</v>
      </c>
      <c r="L11" s="257"/>
      <c r="M11" s="257">
        <v>6</v>
      </c>
      <c r="N11" s="257">
        <v>3</v>
      </c>
      <c r="O11" s="257">
        <v>6</v>
      </c>
      <c r="P11" s="257"/>
      <c r="Q11" s="257">
        <v>6</v>
      </c>
      <c r="R11" s="257"/>
      <c r="S11" s="257"/>
      <c r="T11" s="336"/>
      <c r="U11" s="257">
        <f t="shared" si="1"/>
        <v>145</v>
      </c>
      <c r="V11" s="357">
        <f t="shared" si="2"/>
        <v>5.8</v>
      </c>
      <c r="W11" s="257">
        <v>6</v>
      </c>
      <c r="X11" s="257">
        <v>4</v>
      </c>
      <c r="Y11" s="257">
        <v>5</v>
      </c>
      <c r="Z11" s="257"/>
      <c r="AA11" s="257">
        <v>7</v>
      </c>
      <c r="AB11" s="257"/>
      <c r="AC11" s="257">
        <v>6</v>
      </c>
      <c r="AD11" s="257"/>
      <c r="AE11" s="257">
        <v>6</v>
      </c>
      <c r="AF11" s="257"/>
      <c r="AG11" s="257">
        <v>6</v>
      </c>
      <c r="AH11" s="257"/>
      <c r="AI11" s="257">
        <f t="shared" si="3"/>
        <v>150</v>
      </c>
      <c r="AJ11" s="357">
        <f t="shared" si="4"/>
        <v>6</v>
      </c>
      <c r="AK11" s="357">
        <f t="shared" si="5"/>
        <v>5.9</v>
      </c>
      <c r="AL11" s="256" t="str">
        <f t="shared" si="6"/>
        <v>Trung b×nh</v>
      </c>
      <c r="AM11" s="845">
        <f t="shared" si="0"/>
        <v>0</v>
      </c>
      <c r="AN11" s="389" t="str">
        <f t="shared" si="7"/>
        <v>Lªn Líp</v>
      </c>
      <c r="AO11" s="257">
        <v>7</v>
      </c>
      <c r="AP11" s="713"/>
      <c r="AQ11" s="257">
        <v>6</v>
      </c>
      <c r="AR11" s="713"/>
      <c r="AS11" s="257">
        <v>6</v>
      </c>
      <c r="AT11" s="713">
        <v>4</v>
      </c>
      <c r="AU11" s="257">
        <v>6</v>
      </c>
      <c r="AV11" s="713"/>
      <c r="AW11" s="257">
        <v>7</v>
      </c>
      <c r="AX11" s="257"/>
      <c r="AY11" s="257">
        <v>7</v>
      </c>
      <c r="AZ11" s="257"/>
      <c r="BA11" s="257">
        <v>5</v>
      </c>
      <c r="BB11" s="257"/>
      <c r="BC11" s="257">
        <v>7</v>
      </c>
      <c r="BD11" s="257"/>
      <c r="BE11" s="257">
        <v>8</v>
      </c>
      <c r="BF11" s="257"/>
      <c r="BG11" s="257">
        <v>5</v>
      </c>
      <c r="BH11" s="257"/>
      <c r="BI11" s="257">
        <v>7</v>
      </c>
      <c r="BJ11" s="359"/>
      <c r="BK11" s="257">
        <f t="shared" si="8"/>
        <v>224</v>
      </c>
      <c r="BL11" s="434">
        <f t="shared" si="26"/>
        <v>6.4</v>
      </c>
      <c r="BM11" s="845">
        <f t="shared" si="9"/>
        <v>0</v>
      </c>
      <c r="BN11" s="257">
        <v>6</v>
      </c>
      <c r="BO11" s="368"/>
      <c r="BP11" s="257">
        <v>6</v>
      </c>
      <c r="BQ11" s="368"/>
      <c r="BR11" s="257">
        <v>7</v>
      </c>
      <c r="BS11" s="368"/>
      <c r="BT11" s="257">
        <v>7</v>
      </c>
      <c r="BU11" s="368"/>
      <c r="BV11" s="257">
        <v>7</v>
      </c>
      <c r="BW11" s="368">
        <v>4</v>
      </c>
      <c r="BX11" s="257">
        <v>7</v>
      </c>
      <c r="BY11" s="368"/>
      <c r="BZ11" s="257">
        <v>5</v>
      </c>
      <c r="CA11" s="359"/>
      <c r="CB11" s="258">
        <f t="shared" si="10"/>
        <v>161</v>
      </c>
      <c r="CC11" s="434">
        <f t="shared" si="11"/>
        <v>6.44</v>
      </c>
      <c r="CD11" s="357">
        <f t="shared" si="12"/>
        <v>6.416666666666667</v>
      </c>
      <c r="CE11" s="845">
        <f t="shared" si="13"/>
        <v>0</v>
      </c>
      <c r="CF11" s="256" t="str">
        <f t="shared" si="14"/>
        <v>TB Kh¸</v>
      </c>
      <c r="CG11" s="831" t="str">
        <f t="shared" si="15"/>
        <v>Lªn líp</v>
      </c>
      <c r="CH11" s="257">
        <v>8</v>
      </c>
      <c r="CI11" s="713"/>
      <c r="CJ11" s="257">
        <v>6</v>
      </c>
      <c r="CK11" s="713"/>
      <c r="CL11" s="257">
        <v>6</v>
      </c>
      <c r="CM11" s="713"/>
      <c r="CN11" s="257">
        <v>7</v>
      </c>
      <c r="CO11" s="713"/>
      <c r="CP11" s="257">
        <v>6</v>
      </c>
      <c r="CQ11" s="257"/>
      <c r="CR11" s="257">
        <v>5</v>
      </c>
      <c r="CS11" s="257"/>
      <c r="CT11" s="257">
        <v>5</v>
      </c>
      <c r="CU11" s="257"/>
      <c r="CV11" s="257">
        <v>8</v>
      </c>
      <c r="CW11" s="257"/>
      <c r="CX11" s="257">
        <v>8</v>
      </c>
      <c r="CY11" s="257"/>
      <c r="CZ11" s="257">
        <v>6</v>
      </c>
      <c r="DA11" s="257"/>
      <c r="DB11" s="257">
        <v>6</v>
      </c>
      <c r="DC11" s="359"/>
      <c r="DD11" s="257">
        <f t="shared" si="16"/>
        <v>215</v>
      </c>
      <c r="DE11" s="434">
        <f t="shared" si="17"/>
        <v>6.515151515151516</v>
      </c>
      <c r="DF11" s="845">
        <f t="shared" si="18"/>
        <v>0</v>
      </c>
      <c r="DG11" s="933" t="str">
        <f t="shared" si="19"/>
        <v>TB Khá</v>
      </c>
      <c r="DH11" s="257"/>
      <c r="DI11" s="368"/>
      <c r="DJ11" s="257"/>
      <c r="DK11" s="368"/>
      <c r="DL11" s="257"/>
      <c r="DM11" s="368"/>
      <c r="DN11" s="257"/>
      <c r="DO11" s="368"/>
      <c r="DP11" s="257"/>
      <c r="DQ11" s="368"/>
      <c r="DR11" s="257"/>
      <c r="DS11" s="368"/>
      <c r="DT11" s="257"/>
      <c r="DU11" s="359"/>
      <c r="DV11" s="258">
        <f t="shared" si="20"/>
        <v>0</v>
      </c>
      <c r="DW11" s="434">
        <f t="shared" si="21"/>
        <v>0</v>
      </c>
      <c r="DX11" s="357">
        <f t="shared" si="22"/>
        <v>3.5833333333333335</v>
      </c>
      <c r="DY11" s="845">
        <f t="shared" si="23"/>
        <v>25</v>
      </c>
      <c r="DZ11" s="256" t="str">
        <f t="shared" si="24"/>
        <v>KÐm</v>
      </c>
      <c r="EA11" s="832" t="str">
        <f t="shared" si="25"/>
        <v>Lªn líp</v>
      </c>
      <c r="EB11" s="433"/>
      <c r="EC11" s="433"/>
      <c r="ED11" s="433"/>
      <c r="EE11" s="433"/>
      <c r="EF11" s="433"/>
      <c r="EG11" s="433"/>
      <c r="EH11" s="433"/>
      <c r="EI11" s="433"/>
      <c r="EJ11" s="430"/>
    </row>
    <row r="12" spans="1:174" s="437" customFormat="1" ht="13.5" customHeight="1">
      <c r="A12" s="256">
        <v>7</v>
      </c>
      <c r="B12" s="317" t="s">
        <v>248</v>
      </c>
      <c r="C12" s="318" t="s">
        <v>185</v>
      </c>
      <c r="D12" s="774" t="s">
        <v>487</v>
      </c>
      <c r="E12" s="257">
        <v>6</v>
      </c>
      <c r="F12" s="257"/>
      <c r="G12" s="257">
        <v>6</v>
      </c>
      <c r="H12" s="257"/>
      <c r="I12" s="257">
        <v>6</v>
      </c>
      <c r="J12" s="257"/>
      <c r="K12" s="257">
        <v>6</v>
      </c>
      <c r="L12" s="257"/>
      <c r="M12" s="257">
        <v>5</v>
      </c>
      <c r="N12" s="257"/>
      <c r="O12" s="257">
        <v>6</v>
      </c>
      <c r="P12" s="257">
        <v>3</v>
      </c>
      <c r="Q12" s="257">
        <v>6</v>
      </c>
      <c r="R12" s="257"/>
      <c r="S12" s="257"/>
      <c r="T12" s="336"/>
      <c r="U12" s="257">
        <f t="shared" si="1"/>
        <v>147</v>
      </c>
      <c r="V12" s="357">
        <f t="shared" si="2"/>
        <v>5.88</v>
      </c>
      <c r="W12" s="257">
        <v>5</v>
      </c>
      <c r="X12" s="257"/>
      <c r="Y12" s="257">
        <v>5</v>
      </c>
      <c r="Z12" s="257"/>
      <c r="AA12" s="257">
        <v>7</v>
      </c>
      <c r="AB12" s="257"/>
      <c r="AC12" s="257">
        <v>7</v>
      </c>
      <c r="AD12" s="257"/>
      <c r="AE12" s="257">
        <v>6</v>
      </c>
      <c r="AF12" s="257"/>
      <c r="AG12" s="257">
        <v>5</v>
      </c>
      <c r="AH12" s="257"/>
      <c r="AI12" s="257">
        <f t="shared" si="3"/>
        <v>141</v>
      </c>
      <c r="AJ12" s="357">
        <f t="shared" si="4"/>
        <v>5.64</v>
      </c>
      <c r="AK12" s="357">
        <f t="shared" si="5"/>
        <v>5.76</v>
      </c>
      <c r="AL12" s="385" t="str">
        <f t="shared" si="6"/>
        <v>Trung b×nh</v>
      </c>
      <c r="AM12" s="845">
        <f t="shared" si="0"/>
        <v>0</v>
      </c>
      <c r="AN12" s="390" t="str">
        <f t="shared" si="7"/>
        <v>Lªn Líp</v>
      </c>
      <c r="AO12" s="257">
        <v>7</v>
      </c>
      <c r="AP12" s="714"/>
      <c r="AQ12" s="257">
        <v>5</v>
      </c>
      <c r="AR12" s="714"/>
      <c r="AS12" s="257">
        <v>7</v>
      </c>
      <c r="AT12" s="714"/>
      <c r="AU12" s="257">
        <v>6</v>
      </c>
      <c r="AV12" s="714"/>
      <c r="AW12" s="257">
        <v>6</v>
      </c>
      <c r="AX12" s="257"/>
      <c r="AY12" s="257">
        <v>7</v>
      </c>
      <c r="AZ12" s="257"/>
      <c r="BA12" s="257">
        <v>7</v>
      </c>
      <c r="BB12" s="257"/>
      <c r="BC12" s="257">
        <v>4</v>
      </c>
      <c r="BD12" s="257">
        <v>3</v>
      </c>
      <c r="BE12" s="257">
        <v>7</v>
      </c>
      <c r="BF12" s="257"/>
      <c r="BG12" s="257">
        <v>5</v>
      </c>
      <c r="BH12" s="257"/>
      <c r="BI12" s="257">
        <v>6</v>
      </c>
      <c r="BJ12" s="258"/>
      <c r="BK12" s="257">
        <f t="shared" si="8"/>
        <v>211</v>
      </c>
      <c r="BL12" s="434">
        <f t="shared" si="26"/>
        <v>6.0285714285714285</v>
      </c>
      <c r="BM12" s="845">
        <f t="shared" si="9"/>
        <v>3</v>
      </c>
      <c r="BN12" s="257">
        <v>6</v>
      </c>
      <c r="BO12" s="257"/>
      <c r="BP12" s="257">
        <v>5</v>
      </c>
      <c r="BQ12" s="257"/>
      <c r="BR12" s="257">
        <v>7</v>
      </c>
      <c r="BS12" s="257"/>
      <c r="BT12" s="257">
        <v>8</v>
      </c>
      <c r="BU12" s="257"/>
      <c r="BV12" s="257">
        <v>7</v>
      </c>
      <c r="BW12" s="257"/>
      <c r="BX12" s="257">
        <v>7</v>
      </c>
      <c r="BY12" s="257"/>
      <c r="BZ12" s="257">
        <v>5</v>
      </c>
      <c r="CA12" s="359"/>
      <c r="CB12" s="258">
        <f t="shared" si="10"/>
        <v>162</v>
      </c>
      <c r="CC12" s="434">
        <f t="shared" si="11"/>
        <v>6.48</v>
      </c>
      <c r="CD12" s="357">
        <f t="shared" si="12"/>
        <v>6.216666666666667</v>
      </c>
      <c r="CE12" s="845">
        <f t="shared" si="13"/>
        <v>3</v>
      </c>
      <c r="CF12" s="256" t="str">
        <f t="shared" si="14"/>
        <v>TB Kh¸</v>
      </c>
      <c r="CG12" s="831" t="str">
        <f t="shared" si="15"/>
        <v>Lªn líp</v>
      </c>
      <c r="CH12" s="257">
        <v>7</v>
      </c>
      <c r="CI12" s="714"/>
      <c r="CJ12" s="257">
        <v>6</v>
      </c>
      <c r="CK12" s="714"/>
      <c r="CL12" s="257">
        <v>7</v>
      </c>
      <c r="CM12" s="714"/>
      <c r="CN12" s="257">
        <v>5</v>
      </c>
      <c r="CO12" s="714"/>
      <c r="CP12" s="257">
        <v>6</v>
      </c>
      <c r="CQ12" s="257"/>
      <c r="CR12" s="257">
        <v>5</v>
      </c>
      <c r="CS12" s="257"/>
      <c r="CT12" s="257">
        <v>7</v>
      </c>
      <c r="CU12" s="257"/>
      <c r="CV12" s="257">
        <v>6</v>
      </c>
      <c r="CW12" s="257"/>
      <c r="CX12" s="257">
        <v>7</v>
      </c>
      <c r="CY12" s="257"/>
      <c r="CZ12" s="257">
        <v>7</v>
      </c>
      <c r="DA12" s="257"/>
      <c r="DB12" s="257">
        <v>6</v>
      </c>
      <c r="DC12" s="258"/>
      <c r="DD12" s="257">
        <f t="shared" si="16"/>
        <v>204</v>
      </c>
      <c r="DE12" s="434">
        <f t="shared" si="17"/>
        <v>6.181818181818182</v>
      </c>
      <c r="DF12" s="845">
        <f t="shared" si="18"/>
        <v>3</v>
      </c>
      <c r="DG12" s="933" t="str">
        <f t="shared" si="19"/>
        <v>TB Khá</v>
      </c>
      <c r="DH12" s="257"/>
      <c r="DI12" s="257"/>
      <c r="DJ12" s="257"/>
      <c r="DK12" s="257"/>
      <c r="DL12" s="257"/>
      <c r="DM12" s="257"/>
      <c r="DN12" s="257"/>
      <c r="DO12" s="257"/>
      <c r="DP12" s="257"/>
      <c r="DQ12" s="257"/>
      <c r="DR12" s="257"/>
      <c r="DS12" s="257"/>
      <c r="DT12" s="257"/>
      <c r="DU12" s="359"/>
      <c r="DV12" s="258">
        <f t="shared" si="20"/>
        <v>0</v>
      </c>
      <c r="DW12" s="434">
        <f t="shared" si="21"/>
        <v>0</v>
      </c>
      <c r="DX12" s="357">
        <f t="shared" si="22"/>
        <v>3.4</v>
      </c>
      <c r="DY12" s="845">
        <f t="shared" si="23"/>
        <v>28</v>
      </c>
      <c r="DZ12" s="256" t="str">
        <f t="shared" si="24"/>
        <v>KÐm</v>
      </c>
      <c r="EA12" s="832" t="str">
        <f t="shared" si="25"/>
        <v>Lªn líp</v>
      </c>
      <c r="EB12" s="359"/>
      <c r="EC12" s="359"/>
      <c r="ED12" s="359"/>
      <c r="EE12" s="359"/>
      <c r="EF12" s="359"/>
      <c r="EG12" s="359"/>
      <c r="EH12" s="359"/>
      <c r="EI12" s="359"/>
      <c r="EJ12" s="436"/>
      <c r="EK12" s="269"/>
      <c r="EL12" s="269"/>
      <c r="EM12" s="269"/>
      <c r="EN12" s="269"/>
      <c r="EO12" s="269"/>
      <c r="EP12" s="269"/>
      <c r="EQ12" s="269"/>
      <c r="ER12" s="269"/>
      <c r="ES12" s="269"/>
      <c r="ET12" s="269"/>
      <c r="EU12" s="269"/>
      <c r="EV12" s="269"/>
      <c r="EW12" s="269"/>
      <c r="EX12" s="269"/>
      <c r="EY12" s="269"/>
      <c r="EZ12" s="269"/>
      <c r="FA12" s="269"/>
      <c r="FB12" s="269"/>
      <c r="FC12" s="269"/>
      <c r="FD12" s="269"/>
      <c r="FE12" s="269"/>
      <c r="FF12" s="269"/>
      <c r="FG12" s="269"/>
      <c r="FH12" s="269"/>
      <c r="FI12" s="269"/>
      <c r="FJ12" s="269"/>
      <c r="FK12" s="269"/>
      <c r="FL12" s="269"/>
      <c r="FM12" s="269"/>
      <c r="FN12" s="269"/>
      <c r="FO12" s="269"/>
      <c r="FP12" s="269"/>
      <c r="FQ12" s="269"/>
      <c r="FR12" s="269"/>
    </row>
    <row r="13" spans="1:174" s="451" customFormat="1" ht="13.5" customHeight="1">
      <c r="A13" s="256">
        <v>8</v>
      </c>
      <c r="B13" s="548" t="s">
        <v>249</v>
      </c>
      <c r="C13" s="511" t="s">
        <v>185</v>
      </c>
      <c r="D13" s="775" t="s">
        <v>488</v>
      </c>
      <c r="E13" s="549">
        <v>5</v>
      </c>
      <c r="F13" s="549">
        <v>4</v>
      </c>
      <c r="G13" s="445">
        <v>5</v>
      </c>
      <c r="H13" s="445"/>
      <c r="I13" s="445">
        <v>4</v>
      </c>
      <c r="J13" s="445">
        <v>4</v>
      </c>
      <c r="K13" s="445">
        <v>6</v>
      </c>
      <c r="L13" s="445"/>
      <c r="M13" s="445">
        <v>4</v>
      </c>
      <c r="N13" s="445">
        <v>2</v>
      </c>
      <c r="O13" s="445">
        <v>5</v>
      </c>
      <c r="P13" s="445" t="s">
        <v>431</v>
      </c>
      <c r="Q13" s="445">
        <v>6</v>
      </c>
      <c r="R13" s="445"/>
      <c r="S13" s="445"/>
      <c r="T13" s="550"/>
      <c r="U13" s="445">
        <f t="shared" si="1"/>
        <v>122</v>
      </c>
      <c r="V13" s="446">
        <f t="shared" si="2"/>
        <v>4.88</v>
      </c>
      <c r="W13" s="445">
        <v>5</v>
      </c>
      <c r="X13" s="445">
        <v>4</v>
      </c>
      <c r="Y13" s="445">
        <v>5</v>
      </c>
      <c r="Z13" s="445"/>
      <c r="AA13" s="445">
        <v>7</v>
      </c>
      <c r="AB13" s="445"/>
      <c r="AC13" s="445">
        <v>6</v>
      </c>
      <c r="AD13" s="445"/>
      <c r="AE13" s="445">
        <v>6</v>
      </c>
      <c r="AF13" s="445"/>
      <c r="AG13" s="445">
        <v>4</v>
      </c>
      <c r="AH13" s="445">
        <v>3</v>
      </c>
      <c r="AI13" s="445">
        <f t="shared" si="3"/>
        <v>133</v>
      </c>
      <c r="AJ13" s="446">
        <f t="shared" si="4"/>
        <v>5.32</v>
      </c>
      <c r="AK13" s="446">
        <f t="shared" si="5"/>
        <v>5.1</v>
      </c>
      <c r="AL13" s="402" t="str">
        <f t="shared" si="6"/>
        <v>Trung b×nh</v>
      </c>
      <c r="AM13" s="845">
        <f t="shared" si="0"/>
        <v>13</v>
      </c>
      <c r="AN13" s="403" t="str">
        <f t="shared" si="7"/>
        <v>Lªn Líp</v>
      </c>
      <c r="AO13" s="445">
        <v>6</v>
      </c>
      <c r="AP13" s="715"/>
      <c r="AQ13" s="445">
        <v>7</v>
      </c>
      <c r="AR13" s="715"/>
      <c r="AS13" s="445">
        <v>5</v>
      </c>
      <c r="AT13" s="715"/>
      <c r="AU13" s="445">
        <v>5</v>
      </c>
      <c r="AV13" s="715"/>
      <c r="AW13" s="445">
        <v>6</v>
      </c>
      <c r="AX13" s="445"/>
      <c r="AY13" s="445">
        <v>6</v>
      </c>
      <c r="AZ13" s="445"/>
      <c r="BA13" s="445">
        <v>5</v>
      </c>
      <c r="BB13" s="445"/>
      <c r="BC13" s="445">
        <v>4</v>
      </c>
      <c r="BD13" s="445">
        <v>3</v>
      </c>
      <c r="BE13" s="445">
        <v>6</v>
      </c>
      <c r="BF13" s="445"/>
      <c r="BG13" s="445">
        <v>5</v>
      </c>
      <c r="BH13" s="445"/>
      <c r="BI13" s="445">
        <v>5</v>
      </c>
      <c r="BJ13" s="552"/>
      <c r="BK13" s="257">
        <f t="shared" si="8"/>
        <v>192</v>
      </c>
      <c r="BL13" s="434">
        <f t="shared" si="26"/>
        <v>5.485714285714286</v>
      </c>
      <c r="BM13" s="845">
        <f t="shared" si="9"/>
        <v>16</v>
      </c>
      <c r="BN13" s="445">
        <v>5</v>
      </c>
      <c r="BO13" s="549"/>
      <c r="BP13" s="445">
        <v>6</v>
      </c>
      <c r="BQ13" s="549"/>
      <c r="BR13" s="445">
        <v>3</v>
      </c>
      <c r="BS13" s="549"/>
      <c r="BT13" s="445">
        <v>5</v>
      </c>
      <c r="BU13" s="549"/>
      <c r="BV13" s="445">
        <v>5</v>
      </c>
      <c r="BW13" s="549"/>
      <c r="BX13" s="445">
        <v>6</v>
      </c>
      <c r="BY13" s="549"/>
      <c r="BZ13" s="445">
        <v>6</v>
      </c>
      <c r="CA13" s="552"/>
      <c r="CB13" s="258">
        <f t="shared" si="10"/>
        <v>126</v>
      </c>
      <c r="CC13" s="434">
        <f t="shared" si="11"/>
        <v>5.04</v>
      </c>
      <c r="CD13" s="357">
        <f t="shared" si="12"/>
        <v>5.3</v>
      </c>
      <c r="CE13" s="845">
        <f t="shared" si="13"/>
        <v>20</v>
      </c>
      <c r="CF13" s="256" t="str">
        <f t="shared" si="14"/>
        <v>Trung b×nh</v>
      </c>
      <c r="CG13" s="831" t="str">
        <f t="shared" si="15"/>
        <v>Lªn líp</v>
      </c>
      <c r="CH13" s="445">
        <v>7</v>
      </c>
      <c r="CI13" s="715"/>
      <c r="CJ13" s="445">
        <v>7</v>
      </c>
      <c r="CK13" s="715"/>
      <c r="CL13" s="445">
        <v>3</v>
      </c>
      <c r="CM13" s="715"/>
      <c r="CN13" s="445">
        <v>4</v>
      </c>
      <c r="CO13" s="715"/>
      <c r="CP13" s="445">
        <v>5</v>
      </c>
      <c r="CQ13" s="445"/>
      <c r="CR13" s="445">
        <v>4</v>
      </c>
      <c r="CS13" s="445"/>
      <c r="CT13" s="445">
        <v>5</v>
      </c>
      <c r="CU13" s="445"/>
      <c r="CV13" s="445">
        <v>6</v>
      </c>
      <c r="CW13" s="445"/>
      <c r="CX13" s="445">
        <v>5</v>
      </c>
      <c r="CY13" s="445"/>
      <c r="CZ13" s="445">
        <v>5</v>
      </c>
      <c r="DA13" s="445"/>
      <c r="DB13" s="445">
        <v>3</v>
      </c>
      <c r="DC13" s="552"/>
      <c r="DD13" s="257">
        <f t="shared" si="16"/>
        <v>154</v>
      </c>
      <c r="DE13" s="434">
        <f t="shared" si="17"/>
        <v>4.666666666666667</v>
      </c>
      <c r="DF13" s="845">
        <f t="shared" si="18"/>
        <v>34</v>
      </c>
      <c r="DG13" s="933" t="str">
        <f t="shared" si="19"/>
        <v>Yếu</v>
      </c>
      <c r="DH13" s="445"/>
      <c r="DI13" s="549"/>
      <c r="DJ13" s="445"/>
      <c r="DK13" s="549"/>
      <c r="DL13" s="445"/>
      <c r="DM13" s="549"/>
      <c r="DN13" s="445"/>
      <c r="DO13" s="549"/>
      <c r="DP13" s="445"/>
      <c r="DQ13" s="549"/>
      <c r="DR13" s="445"/>
      <c r="DS13" s="549"/>
      <c r="DT13" s="445"/>
      <c r="DU13" s="552"/>
      <c r="DV13" s="258">
        <f t="shared" si="20"/>
        <v>0</v>
      </c>
      <c r="DW13" s="434">
        <f t="shared" si="21"/>
        <v>0</v>
      </c>
      <c r="DX13" s="357">
        <f t="shared" si="22"/>
        <v>2.566666666666667</v>
      </c>
      <c r="DY13" s="845">
        <f t="shared" si="23"/>
        <v>59</v>
      </c>
      <c r="DZ13" s="256" t="str">
        <f t="shared" si="24"/>
        <v>KÐm</v>
      </c>
      <c r="EA13" s="832" t="str">
        <f t="shared" si="25"/>
        <v>Lªn líp</v>
      </c>
      <c r="EB13" s="552"/>
      <c r="EC13" s="552"/>
      <c r="ED13" s="552"/>
      <c r="EE13" s="552"/>
      <c r="EF13" s="552"/>
      <c r="EG13" s="552"/>
      <c r="EH13" s="552"/>
      <c r="EI13" s="552"/>
      <c r="EJ13" s="555"/>
      <c r="EK13" s="450"/>
      <c r="EL13" s="450"/>
      <c r="EM13" s="450"/>
      <c r="EN13" s="450"/>
      <c r="EO13" s="450"/>
      <c r="EP13" s="450"/>
      <c r="EQ13" s="450"/>
      <c r="ER13" s="450"/>
      <c r="ES13" s="450"/>
      <c r="ET13" s="450"/>
      <c r="EU13" s="450"/>
      <c r="EV13" s="450"/>
      <c r="EW13" s="450"/>
      <c r="EX13" s="450"/>
      <c r="EY13" s="450"/>
      <c r="EZ13" s="450"/>
      <c r="FA13" s="450"/>
      <c r="FB13" s="450"/>
      <c r="FC13" s="450"/>
      <c r="FD13" s="450"/>
      <c r="FE13" s="450"/>
      <c r="FF13" s="450"/>
      <c r="FG13" s="450"/>
      <c r="FH13" s="450"/>
      <c r="FI13" s="450"/>
      <c r="FJ13" s="450"/>
      <c r="FK13" s="450"/>
      <c r="FL13" s="450"/>
      <c r="FM13" s="450"/>
      <c r="FN13" s="450"/>
      <c r="FO13" s="450"/>
      <c r="FP13" s="450"/>
      <c r="FQ13" s="450"/>
      <c r="FR13" s="450"/>
    </row>
    <row r="14" spans="1:140" ht="13.5" customHeight="1">
      <c r="A14" s="256">
        <v>9</v>
      </c>
      <c r="B14" s="317" t="s">
        <v>163</v>
      </c>
      <c r="C14" s="318" t="s">
        <v>250</v>
      </c>
      <c r="D14" s="776" t="s">
        <v>489</v>
      </c>
      <c r="E14" s="368">
        <v>5</v>
      </c>
      <c r="F14" s="368">
        <v>4</v>
      </c>
      <c r="G14" s="257">
        <v>6</v>
      </c>
      <c r="H14" s="257"/>
      <c r="I14" s="257">
        <v>5</v>
      </c>
      <c r="J14" s="257">
        <v>4</v>
      </c>
      <c r="K14" s="257">
        <v>5</v>
      </c>
      <c r="L14" s="257"/>
      <c r="M14" s="257">
        <v>7</v>
      </c>
      <c r="N14" s="257">
        <v>4</v>
      </c>
      <c r="O14" s="257">
        <v>6</v>
      </c>
      <c r="P14" s="257">
        <v>3</v>
      </c>
      <c r="Q14" s="257">
        <v>7</v>
      </c>
      <c r="R14" s="257"/>
      <c r="S14" s="257"/>
      <c r="T14" s="258"/>
      <c r="U14" s="257">
        <f t="shared" si="1"/>
        <v>138</v>
      </c>
      <c r="V14" s="357">
        <f t="shared" si="2"/>
        <v>5.52</v>
      </c>
      <c r="W14" s="257">
        <v>5</v>
      </c>
      <c r="X14" s="257">
        <v>4</v>
      </c>
      <c r="Y14" s="257">
        <v>5</v>
      </c>
      <c r="Z14" s="257"/>
      <c r="AA14" s="257">
        <v>7</v>
      </c>
      <c r="AB14" s="257"/>
      <c r="AC14" s="257">
        <v>6</v>
      </c>
      <c r="AD14" s="257"/>
      <c r="AE14" s="257">
        <v>6</v>
      </c>
      <c r="AF14" s="257"/>
      <c r="AG14" s="257">
        <v>5</v>
      </c>
      <c r="AH14" s="257">
        <v>4</v>
      </c>
      <c r="AI14" s="257">
        <f t="shared" si="3"/>
        <v>138</v>
      </c>
      <c r="AJ14" s="357">
        <f t="shared" si="4"/>
        <v>5.52</v>
      </c>
      <c r="AK14" s="357">
        <f t="shared" si="5"/>
        <v>5.52</v>
      </c>
      <c r="AL14" s="256" t="str">
        <f t="shared" si="6"/>
        <v>Trung b×nh</v>
      </c>
      <c r="AM14" s="845">
        <f t="shared" si="0"/>
        <v>0</v>
      </c>
      <c r="AN14" s="389" t="str">
        <f t="shared" si="7"/>
        <v>Lªn Líp</v>
      </c>
      <c r="AO14" s="257">
        <v>7</v>
      </c>
      <c r="AP14" s="713"/>
      <c r="AQ14" s="257">
        <v>5</v>
      </c>
      <c r="AR14" s="713"/>
      <c r="AS14" s="257">
        <v>5</v>
      </c>
      <c r="AT14" s="713">
        <v>4</v>
      </c>
      <c r="AU14" s="257">
        <v>6</v>
      </c>
      <c r="AV14" s="713"/>
      <c r="AW14" s="257">
        <v>5</v>
      </c>
      <c r="AX14" s="257"/>
      <c r="AY14" s="257">
        <v>7</v>
      </c>
      <c r="AZ14" s="257"/>
      <c r="BA14" s="257">
        <v>5</v>
      </c>
      <c r="BB14" s="257"/>
      <c r="BC14" s="257">
        <v>6</v>
      </c>
      <c r="BD14" s="257"/>
      <c r="BE14" s="257">
        <v>7</v>
      </c>
      <c r="BF14" s="257"/>
      <c r="BG14" s="257">
        <v>6</v>
      </c>
      <c r="BH14" s="257"/>
      <c r="BI14" s="257">
        <v>6</v>
      </c>
      <c r="BJ14" s="359"/>
      <c r="BK14" s="257">
        <f t="shared" si="8"/>
        <v>206</v>
      </c>
      <c r="BL14" s="434">
        <f t="shared" si="26"/>
        <v>5.885714285714286</v>
      </c>
      <c r="BM14" s="845">
        <f t="shared" si="9"/>
        <v>0</v>
      </c>
      <c r="BN14" s="257">
        <v>5</v>
      </c>
      <c r="BO14" s="368"/>
      <c r="BP14" s="257">
        <v>7</v>
      </c>
      <c r="BQ14" s="368"/>
      <c r="BR14" s="257">
        <v>6</v>
      </c>
      <c r="BS14" s="368"/>
      <c r="BT14" s="257">
        <v>6</v>
      </c>
      <c r="BU14" s="368"/>
      <c r="BV14" s="257">
        <v>7</v>
      </c>
      <c r="BW14" s="368"/>
      <c r="BX14" s="257">
        <v>7</v>
      </c>
      <c r="BY14" s="368"/>
      <c r="BZ14" s="257">
        <v>6</v>
      </c>
      <c r="CA14" s="359"/>
      <c r="CB14" s="258">
        <f t="shared" si="10"/>
        <v>154</v>
      </c>
      <c r="CC14" s="434">
        <f t="shared" si="11"/>
        <v>6.16</v>
      </c>
      <c r="CD14" s="357">
        <f t="shared" si="12"/>
        <v>6</v>
      </c>
      <c r="CE14" s="845">
        <f t="shared" si="13"/>
        <v>0</v>
      </c>
      <c r="CF14" s="256" t="str">
        <f t="shared" si="14"/>
        <v>TB Kh¸</v>
      </c>
      <c r="CG14" s="831" t="str">
        <f t="shared" si="15"/>
        <v>Lªn líp</v>
      </c>
      <c r="CH14" s="257">
        <v>9</v>
      </c>
      <c r="CI14" s="713"/>
      <c r="CJ14" s="257">
        <v>6</v>
      </c>
      <c r="CK14" s="713"/>
      <c r="CL14" s="257">
        <v>5</v>
      </c>
      <c r="CM14" s="713"/>
      <c r="CN14" s="257">
        <v>7</v>
      </c>
      <c r="CO14" s="713"/>
      <c r="CP14" s="257">
        <v>5</v>
      </c>
      <c r="CQ14" s="257"/>
      <c r="CR14" s="257">
        <v>5</v>
      </c>
      <c r="CS14" s="257"/>
      <c r="CT14" s="257">
        <v>5</v>
      </c>
      <c r="CU14" s="257"/>
      <c r="CV14" s="257">
        <v>8</v>
      </c>
      <c r="CW14" s="257"/>
      <c r="CX14" s="257">
        <v>5</v>
      </c>
      <c r="CY14" s="257"/>
      <c r="CZ14" s="257">
        <v>5</v>
      </c>
      <c r="DA14" s="257"/>
      <c r="DB14" s="257">
        <v>6</v>
      </c>
      <c r="DC14" s="359"/>
      <c r="DD14" s="257">
        <f t="shared" si="16"/>
        <v>193</v>
      </c>
      <c r="DE14" s="434">
        <f t="shared" si="17"/>
        <v>5.848484848484849</v>
      </c>
      <c r="DF14" s="845">
        <f t="shared" si="18"/>
        <v>0</v>
      </c>
      <c r="DG14" s="933" t="str">
        <f t="shared" si="19"/>
        <v>Trung bình</v>
      </c>
      <c r="DH14" s="257"/>
      <c r="DI14" s="368"/>
      <c r="DJ14" s="257"/>
      <c r="DK14" s="368"/>
      <c r="DL14" s="257"/>
      <c r="DM14" s="368"/>
      <c r="DN14" s="257"/>
      <c r="DO14" s="368"/>
      <c r="DP14" s="257"/>
      <c r="DQ14" s="368"/>
      <c r="DR14" s="257"/>
      <c r="DS14" s="368"/>
      <c r="DT14" s="257"/>
      <c r="DU14" s="359"/>
      <c r="DV14" s="258">
        <f t="shared" si="20"/>
        <v>0</v>
      </c>
      <c r="DW14" s="434">
        <f t="shared" si="21"/>
        <v>0</v>
      </c>
      <c r="DX14" s="357">
        <f t="shared" si="22"/>
        <v>3.216666666666667</v>
      </c>
      <c r="DY14" s="845">
        <f t="shared" si="23"/>
        <v>25</v>
      </c>
      <c r="DZ14" s="256" t="str">
        <f t="shared" si="24"/>
        <v>KÐm</v>
      </c>
      <c r="EA14" s="832" t="str">
        <f t="shared" si="25"/>
        <v>Lªn líp</v>
      </c>
      <c r="EB14" s="433"/>
      <c r="EC14" s="433"/>
      <c r="ED14" s="433"/>
      <c r="EE14" s="433"/>
      <c r="EF14" s="433"/>
      <c r="EG14" s="433"/>
      <c r="EH14" s="433"/>
      <c r="EI14" s="433"/>
      <c r="EJ14" s="430"/>
    </row>
    <row r="15" spans="1:140" ht="13.5" customHeight="1">
      <c r="A15" s="256">
        <v>10</v>
      </c>
      <c r="B15" s="317" t="s">
        <v>251</v>
      </c>
      <c r="C15" s="318" t="s">
        <v>197</v>
      </c>
      <c r="D15" s="776" t="s">
        <v>490</v>
      </c>
      <c r="E15" s="368">
        <v>6</v>
      </c>
      <c r="F15" s="368"/>
      <c r="G15" s="257">
        <v>5</v>
      </c>
      <c r="H15" s="257"/>
      <c r="I15" s="257">
        <v>5</v>
      </c>
      <c r="J15" s="257"/>
      <c r="K15" s="257">
        <v>7</v>
      </c>
      <c r="L15" s="257"/>
      <c r="M15" s="257">
        <v>5</v>
      </c>
      <c r="N15" s="257">
        <v>4</v>
      </c>
      <c r="O15" s="257">
        <v>6</v>
      </c>
      <c r="P15" s="257"/>
      <c r="Q15" s="257">
        <v>7</v>
      </c>
      <c r="R15" s="257"/>
      <c r="S15" s="257"/>
      <c r="T15" s="258"/>
      <c r="U15" s="257">
        <f t="shared" si="1"/>
        <v>143</v>
      </c>
      <c r="V15" s="357">
        <f t="shared" si="2"/>
        <v>5.72</v>
      </c>
      <c r="W15" s="257">
        <v>5</v>
      </c>
      <c r="X15" s="257"/>
      <c r="Y15" s="257">
        <v>6</v>
      </c>
      <c r="Z15" s="257"/>
      <c r="AA15" s="257">
        <v>7</v>
      </c>
      <c r="AB15" s="257"/>
      <c r="AC15" s="257">
        <v>6</v>
      </c>
      <c r="AD15" s="257"/>
      <c r="AE15" s="257">
        <v>7</v>
      </c>
      <c r="AF15" s="257"/>
      <c r="AG15" s="257">
        <v>5</v>
      </c>
      <c r="AH15" s="257"/>
      <c r="AI15" s="257">
        <f t="shared" si="3"/>
        <v>145</v>
      </c>
      <c r="AJ15" s="357">
        <f t="shared" si="4"/>
        <v>5.8</v>
      </c>
      <c r="AK15" s="357">
        <f t="shared" si="5"/>
        <v>5.76</v>
      </c>
      <c r="AL15" s="256" t="str">
        <f t="shared" si="6"/>
        <v>Trung b×nh</v>
      </c>
      <c r="AM15" s="845">
        <f t="shared" si="0"/>
        <v>0</v>
      </c>
      <c r="AN15" s="389" t="str">
        <f t="shared" si="7"/>
        <v>Lªn Líp</v>
      </c>
      <c r="AO15" s="257">
        <v>7</v>
      </c>
      <c r="AP15" s="713"/>
      <c r="AQ15" s="257">
        <v>5</v>
      </c>
      <c r="AR15" s="713"/>
      <c r="AS15" s="257">
        <v>6</v>
      </c>
      <c r="AT15" s="713"/>
      <c r="AU15" s="257">
        <v>6</v>
      </c>
      <c r="AV15" s="713"/>
      <c r="AW15" s="257">
        <v>7</v>
      </c>
      <c r="AX15" s="257"/>
      <c r="AY15" s="257">
        <v>7</v>
      </c>
      <c r="AZ15" s="257"/>
      <c r="BA15" s="257">
        <v>6</v>
      </c>
      <c r="BB15" s="257"/>
      <c r="BC15" s="257">
        <v>5</v>
      </c>
      <c r="BD15" s="257"/>
      <c r="BE15" s="257">
        <v>8</v>
      </c>
      <c r="BF15" s="257"/>
      <c r="BG15" s="257">
        <v>5</v>
      </c>
      <c r="BH15" s="257"/>
      <c r="BI15" s="257">
        <v>6</v>
      </c>
      <c r="BJ15" s="359"/>
      <c r="BK15" s="257">
        <f t="shared" si="8"/>
        <v>214</v>
      </c>
      <c r="BL15" s="434">
        <f t="shared" si="26"/>
        <v>6.114285714285714</v>
      </c>
      <c r="BM15" s="845">
        <f t="shared" si="9"/>
        <v>0</v>
      </c>
      <c r="BN15" s="257">
        <v>6</v>
      </c>
      <c r="BO15" s="368"/>
      <c r="BP15" s="257">
        <v>6</v>
      </c>
      <c r="BQ15" s="368"/>
      <c r="BR15" s="257">
        <v>6</v>
      </c>
      <c r="BS15" s="368"/>
      <c r="BT15" s="257">
        <v>7</v>
      </c>
      <c r="BU15" s="368"/>
      <c r="BV15" s="257">
        <v>5</v>
      </c>
      <c r="BW15" s="368"/>
      <c r="BX15" s="257">
        <v>8</v>
      </c>
      <c r="BY15" s="368"/>
      <c r="BZ15" s="257">
        <v>6</v>
      </c>
      <c r="CA15" s="359"/>
      <c r="CB15" s="258">
        <f t="shared" si="10"/>
        <v>157</v>
      </c>
      <c r="CC15" s="434">
        <f t="shared" si="11"/>
        <v>6.28</v>
      </c>
      <c r="CD15" s="357">
        <f t="shared" si="12"/>
        <v>6.183333333333334</v>
      </c>
      <c r="CE15" s="845">
        <f t="shared" si="13"/>
        <v>0</v>
      </c>
      <c r="CF15" s="256" t="str">
        <f t="shared" si="14"/>
        <v>TB Kh¸</v>
      </c>
      <c r="CG15" s="831" t="str">
        <f t="shared" si="15"/>
        <v>Lªn líp</v>
      </c>
      <c r="CH15" s="257">
        <v>9</v>
      </c>
      <c r="CI15" s="713"/>
      <c r="CJ15" s="257">
        <v>7</v>
      </c>
      <c r="CK15" s="713"/>
      <c r="CL15" s="257">
        <v>7</v>
      </c>
      <c r="CM15" s="713"/>
      <c r="CN15" s="257">
        <v>6</v>
      </c>
      <c r="CO15" s="713"/>
      <c r="CP15" s="257">
        <v>6</v>
      </c>
      <c r="CQ15" s="257"/>
      <c r="CR15" s="257">
        <v>7</v>
      </c>
      <c r="CS15" s="257"/>
      <c r="CT15" s="257">
        <v>8</v>
      </c>
      <c r="CU15" s="257"/>
      <c r="CV15" s="257">
        <v>8</v>
      </c>
      <c r="CW15" s="257"/>
      <c r="CX15" s="257">
        <v>6</v>
      </c>
      <c r="CY15" s="257"/>
      <c r="CZ15" s="257">
        <v>6</v>
      </c>
      <c r="DA15" s="257"/>
      <c r="DB15" s="257">
        <v>7</v>
      </c>
      <c r="DC15" s="359"/>
      <c r="DD15" s="257">
        <f t="shared" si="16"/>
        <v>224</v>
      </c>
      <c r="DE15" s="434">
        <f t="shared" si="17"/>
        <v>6.787878787878788</v>
      </c>
      <c r="DF15" s="845">
        <f t="shared" si="18"/>
        <v>0</v>
      </c>
      <c r="DG15" s="933" t="str">
        <f t="shared" si="19"/>
        <v>TB Khá</v>
      </c>
      <c r="DH15" s="257"/>
      <c r="DI15" s="368"/>
      <c r="DJ15" s="257"/>
      <c r="DK15" s="368"/>
      <c r="DL15" s="257"/>
      <c r="DM15" s="368"/>
      <c r="DN15" s="257"/>
      <c r="DO15" s="368"/>
      <c r="DP15" s="257"/>
      <c r="DQ15" s="368"/>
      <c r="DR15" s="257"/>
      <c r="DS15" s="368"/>
      <c r="DT15" s="257"/>
      <c r="DU15" s="359"/>
      <c r="DV15" s="258">
        <f t="shared" si="20"/>
        <v>0</v>
      </c>
      <c r="DW15" s="434">
        <f t="shared" si="21"/>
        <v>0</v>
      </c>
      <c r="DX15" s="357">
        <f t="shared" si="22"/>
        <v>3.7333333333333334</v>
      </c>
      <c r="DY15" s="845">
        <f t="shared" si="23"/>
        <v>25</v>
      </c>
      <c r="DZ15" s="256" t="str">
        <f t="shared" si="24"/>
        <v>KÐm</v>
      </c>
      <c r="EA15" s="832" t="str">
        <f t="shared" si="25"/>
        <v>Lªn líp</v>
      </c>
      <c r="EB15" s="433"/>
      <c r="EC15" s="433"/>
      <c r="ED15" s="433"/>
      <c r="EE15" s="433"/>
      <c r="EF15" s="433"/>
      <c r="EG15" s="433"/>
      <c r="EH15" s="433"/>
      <c r="EI15" s="433"/>
      <c r="EJ15" s="430"/>
    </row>
    <row r="16" spans="1:140" ht="13.5" customHeight="1">
      <c r="A16" s="256">
        <v>11</v>
      </c>
      <c r="B16" s="234" t="s">
        <v>252</v>
      </c>
      <c r="C16" s="235" t="s">
        <v>253</v>
      </c>
      <c r="D16" s="770" t="s">
        <v>491</v>
      </c>
      <c r="E16" s="368">
        <v>6</v>
      </c>
      <c r="F16" s="368"/>
      <c r="G16" s="257">
        <v>6</v>
      </c>
      <c r="H16" s="257"/>
      <c r="I16" s="257">
        <v>5</v>
      </c>
      <c r="J16" s="257"/>
      <c r="K16" s="257">
        <v>7</v>
      </c>
      <c r="L16" s="257"/>
      <c r="M16" s="257">
        <v>7</v>
      </c>
      <c r="N16" s="257"/>
      <c r="O16" s="257">
        <v>6</v>
      </c>
      <c r="P16" s="257"/>
      <c r="Q16" s="257">
        <v>6</v>
      </c>
      <c r="R16" s="257"/>
      <c r="S16" s="257"/>
      <c r="T16" s="258"/>
      <c r="U16" s="257">
        <f t="shared" si="1"/>
        <v>153</v>
      </c>
      <c r="V16" s="357">
        <f t="shared" si="2"/>
        <v>6.12</v>
      </c>
      <c r="W16" s="257">
        <v>5</v>
      </c>
      <c r="X16" s="257"/>
      <c r="Y16" s="257">
        <v>7</v>
      </c>
      <c r="Z16" s="257"/>
      <c r="AA16" s="257">
        <v>7</v>
      </c>
      <c r="AB16" s="257"/>
      <c r="AC16" s="257">
        <v>6</v>
      </c>
      <c r="AD16" s="257"/>
      <c r="AE16" s="257">
        <v>6</v>
      </c>
      <c r="AF16" s="257"/>
      <c r="AG16" s="257">
        <v>5</v>
      </c>
      <c r="AH16" s="257"/>
      <c r="AI16" s="257">
        <f t="shared" si="3"/>
        <v>144</v>
      </c>
      <c r="AJ16" s="357">
        <f t="shared" si="4"/>
        <v>5.76</v>
      </c>
      <c r="AK16" s="357">
        <f t="shared" si="5"/>
        <v>5.94</v>
      </c>
      <c r="AL16" s="256" t="str">
        <f t="shared" si="6"/>
        <v>Trung b×nh</v>
      </c>
      <c r="AM16" s="845">
        <f t="shared" si="0"/>
        <v>0</v>
      </c>
      <c r="AN16" s="389" t="str">
        <f t="shared" si="7"/>
        <v>Lªn Líp</v>
      </c>
      <c r="AO16" s="257">
        <v>7</v>
      </c>
      <c r="AP16" s="713"/>
      <c r="AQ16" s="257">
        <v>7</v>
      </c>
      <c r="AR16" s="713"/>
      <c r="AS16" s="257">
        <v>6</v>
      </c>
      <c r="AT16" s="713"/>
      <c r="AU16" s="257">
        <v>7</v>
      </c>
      <c r="AV16" s="713"/>
      <c r="AW16" s="257">
        <v>7</v>
      </c>
      <c r="AX16" s="257"/>
      <c r="AY16" s="257">
        <v>5</v>
      </c>
      <c r="AZ16" s="257"/>
      <c r="BA16" s="257">
        <v>5</v>
      </c>
      <c r="BB16" s="257"/>
      <c r="BC16" s="257">
        <v>6</v>
      </c>
      <c r="BD16" s="257"/>
      <c r="BE16" s="257">
        <v>7</v>
      </c>
      <c r="BF16" s="257"/>
      <c r="BG16" s="257">
        <v>5</v>
      </c>
      <c r="BH16" s="257">
        <v>4</v>
      </c>
      <c r="BI16" s="257">
        <v>5</v>
      </c>
      <c r="BJ16" s="359"/>
      <c r="BK16" s="257">
        <f t="shared" si="8"/>
        <v>213</v>
      </c>
      <c r="BL16" s="434">
        <f t="shared" si="26"/>
        <v>6.085714285714285</v>
      </c>
      <c r="BM16" s="845">
        <f t="shared" si="9"/>
        <v>0</v>
      </c>
      <c r="BN16" s="257">
        <v>6</v>
      </c>
      <c r="BO16" s="368"/>
      <c r="BP16" s="257">
        <v>8</v>
      </c>
      <c r="BQ16" s="368"/>
      <c r="BR16" s="257">
        <v>6</v>
      </c>
      <c r="BS16" s="368"/>
      <c r="BT16" s="257">
        <v>7</v>
      </c>
      <c r="BU16" s="368"/>
      <c r="BV16" s="257">
        <v>6</v>
      </c>
      <c r="BW16" s="368"/>
      <c r="BX16" s="257">
        <v>5</v>
      </c>
      <c r="BY16" s="368"/>
      <c r="BZ16" s="257">
        <v>7</v>
      </c>
      <c r="CA16" s="359"/>
      <c r="CB16" s="258">
        <f t="shared" si="10"/>
        <v>160</v>
      </c>
      <c r="CC16" s="434">
        <f t="shared" si="11"/>
        <v>6.4</v>
      </c>
      <c r="CD16" s="357">
        <f t="shared" si="12"/>
        <v>6.216666666666667</v>
      </c>
      <c r="CE16" s="845">
        <f t="shared" si="13"/>
        <v>0</v>
      </c>
      <c r="CF16" s="256" t="str">
        <f t="shared" si="14"/>
        <v>TB Kh¸</v>
      </c>
      <c r="CG16" s="831" t="str">
        <f t="shared" si="15"/>
        <v>Lªn líp</v>
      </c>
      <c r="CH16" s="257">
        <v>9</v>
      </c>
      <c r="CI16" s="713"/>
      <c r="CJ16" s="257">
        <v>9</v>
      </c>
      <c r="CK16" s="713"/>
      <c r="CL16" s="257">
        <v>5</v>
      </c>
      <c r="CM16" s="713"/>
      <c r="CN16" s="257">
        <v>7</v>
      </c>
      <c r="CO16" s="713"/>
      <c r="CP16" s="257">
        <v>6</v>
      </c>
      <c r="CQ16" s="257"/>
      <c r="CR16" s="257">
        <v>7</v>
      </c>
      <c r="CS16" s="257"/>
      <c r="CT16" s="257">
        <v>9</v>
      </c>
      <c r="CU16" s="257"/>
      <c r="CV16" s="257">
        <v>6</v>
      </c>
      <c r="CW16" s="257"/>
      <c r="CX16" s="257">
        <v>8</v>
      </c>
      <c r="CY16" s="257"/>
      <c r="CZ16" s="257">
        <v>7</v>
      </c>
      <c r="DA16" s="257"/>
      <c r="DB16" s="257">
        <v>6</v>
      </c>
      <c r="DC16" s="359"/>
      <c r="DD16" s="257">
        <f t="shared" si="16"/>
        <v>233</v>
      </c>
      <c r="DE16" s="434">
        <f t="shared" si="17"/>
        <v>7.0606060606060606</v>
      </c>
      <c r="DF16" s="845">
        <f t="shared" si="18"/>
        <v>0</v>
      </c>
      <c r="DG16" s="933" t="str">
        <f t="shared" si="19"/>
        <v>Khá</v>
      </c>
      <c r="DH16" s="257"/>
      <c r="DI16" s="368"/>
      <c r="DJ16" s="257"/>
      <c r="DK16" s="368"/>
      <c r="DL16" s="257"/>
      <c r="DM16" s="368"/>
      <c r="DN16" s="257"/>
      <c r="DO16" s="368"/>
      <c r="DP16" s="257"/>
      <c r="DQ16" s="368"/>
      <c r="DR16" s="257"/>
      <c r="DS16" s="368"/>
      <c r="DT16" s="257"/>
      <c r="DU16" s="359"/>
      <c r="DV16" s="258">
        <f t="shared" si="20"/>
        <v>0</v>
      </c>
      <c r="DW16" s="434">
        <f t="shared" si="21"/>
        <v>0</v>
      </c>
      <c r="DX16" s="357">
        <f t="shared" si="22"/>
        <v>3.8833333333333333</v>
      </c>
      <c r="DY16" s="845">
        <f t="shared" si="23"/>
        <v>25</v>
      </c>
      <c r="DZ16" s="256" t="str">
        <f t="shared" si="24"/>
        <v>KÐm</v>
      </c>
      <c r="EA16" s="832" t="str">
        <f t="shared" si="25"/>
        <v>Lªn líp</v>
      </c>
      <c r="EB16" s="433"/>
      <c r="EC16" s="433"/>
      <c r="ED16" s="433"/>
      <c r="EE16" s="433"/>
      <c r="EF16" s="433"/>
      <c r="EG16" s="433"/>
      <c r="EH16" s="433"/>
      <c r="EI16" s="433"/>
      <c r="EJ16" s="430"/>
    </row>
    <row r="17" spans="1:140" ht="13.5" customHeight="1">
      <c r="A17" s="256">
        <v>12</v>
      </c>
      <c r="B17" s="234" t="s">
        <v>173</v>
      </c>
      <c r="C17" s="235" t="s">
        <v>187</v>
      </c>
      <c r="D17" s="770" t="s">
        <v>492</v>
      </c>
      <c r="E17" s="368">
        <v>7</v>
      </c>
      <c r="F17" s="368"/>
      <c r="G17" s="257">
        <v>7</v>
      </c>
      <c r="H17" s="257"/>
      <c r="I17" s="257">
        <v>5</v>
      </c>
      <c r="J17" s="257"/>
      <c r="K17" s="257">
        <v>5</v>
      </c>
      <c r="L17" s="257"/>
      <c r="M17" s="257">
        <v>5</v>
      </c>
      <c r="N17" s="257"/>
      <c r="O17" s="257">
        <v>5</v>
      </c>
      <c r="P17" s="257"/>
      <c r="Q17" s="257">
        <v>7</v>
      </c>
      <c r="R17" s="257"/>
      <c r="S17" s="257"/>
      <c r="T17" s="258"/>
      <c r="U17" s="257">
        <f t="shared" si="1"/>
        <v>143</v>
      </c>
      <c r="V17" s="357">
        <f t="shared" si="2"/>
        <v>5.72</v>
      </c>
      <c r="W17" s="257">
        <v>6</v>
      </c>
      <c r="X17" s="257"/>
      <c r="Y17" s="257">
        <v>5</v>
      </c>
      <c r="Z17" s="257"/>
      <c r="AA17" s="257">
        <v>6</v>
      </c>
      <c r="AB17" s="257"/>
      <c r="AC17" s="257">
        <v>6</v>
      </c>
      <c r="AD17" s="257"/>
      <c r="AE17" s="257">
        <v>6</v>
      </c>
      <c r="AF17" s="257"/>
      <c r="AG17" s="257">
        <v>6</v>
      </c>
      <c r="AH17" s="257"/>
      <c r="AI17" s="257">
        <f t="shared" si="3"/>
        <v>147</v>
      </c>
      <c r="AJ17" s="357">
        <f t="shared" si="4"/>
        <v>5.88</v>
      </c>
      <c r="AK17" s="357">
        <f t="shared" si="5"/>
        <v>5.8</v>
      </c>
      <c r="AL17" s="256" t="str">
        <f t="shared" si="6"/>
        <v>Trung b×nh</v>
      </c>
      <c r="AM17" s="845">
        <f t="shared" si="0"/>
        <v>0</v>
      </c>
      <c r="AN17" s="389" t="str">
        <f t="shared" si="7"/>
        <v>Lªn Líp</v>
      </c>
      <c r="AO17" s="257">
        <v>5</v>
      </c>
      <c r="AP17" s="713"/>
      <c r="AQ17" s="257">
        <v>5</v>
      </c>
      <c r="AR17" s="713"/>
      <c r="AS17" s="257">
        <v>8</v>
      </c>
      <c r="AT17" s="713"/>
      <c r="AU17" s="257">
        <v>7</v>
      </c>
      <c r="AV17" s="713"/>
      <c r="AW17" s="257">
        <v>6</v>
      </c>
      <c r="AX17" s="257"/>
      <c r="AY17" s="257">
        <v>6</v>
      </c>
      <c r="AZ17" s="257"/>
      <c r="BA17" s="257">
        <v>5</v>
      </c>
      <c r="BB17" s="257"/>
      <c r="BC17" s="257">
        <v>7</v>
      </c>
      <c r="BD17" s="257"/>
      <c r="BE17" s="257">
        <v>7</v>
      </c>
      <c r="BF17" s="257"/>
      <c r="BG17" s="257">
        <v>7</v>
      </c>
      <c r="BH17" s="257"/>
      <c r="BI17" s="257">
        <v>7</v>
      </c>
      <c r="BJ17" s="359"/>
      <c r="BK17" s="257">
        <f t="shared" si="8"/>
        <v>222</v>
      </c>
      <c r="BL17" s="434">
        <f t="shared" si="26"/>
        <v>6.3428571428571425</v>
      </c>
      <c r="BM17" s="845">
        <f t="shared" si="9"/>
        <v>0</v>
      </c>
      <c r="BN17" s="257">
        <v>6</v>
      </c>
      <c r="BO17" s="368"/>
      <c r="BP17" s="257">
        <v>7</v>
      </c>
      <c r="BQ17" s="368"/>
      <c r="BR17" s="257">
        <v>7</v>
      </c>
      <c r="BS17" s="368"/>
      <c r="BT17" s="257">
        <v>7</v>
      </c>
      <c r="BU17" s="368"/>
      <c r="BV17" s="257">
        <v>6</v>
      </c>
      <c r="BW17" s="368"/>
      <c r="BX17" s="257">
        <v>7</v>
      </c>
      <c r="BY17" s="368"/>
      <c r="BZ17" s="257">
        <v>5</v>
      </c>
      <c r="CA17" s="359"/>
      <c r="CB17" s="258">
        <f t="shared" si="10"/>
        <v>161</v>
      </c>
      <c r="CC17" s="434">
        <f t="shared" si="11"/>
        <v>6.44</v>
      </c>
      <c r="CD17" s="357">
        <f t="shared" si="12"/>
        <v>6.383333333333334</v>
      </c>
      <c r="CE17" s="845">
        <f t="shared" si="13"/>
        <v>0</v>
      </c>
      <c r="CF17" s="256" t="str">
        <f t="shared" si="14"/>
        <v>TB Kh¸</v>
      </c>
      <c r="CG17" s="831" t="str">
        <f t="shared" si="15"/>
        <v>Lªn líp</v>
      </c>
      <c r="CH17" s="257">
        <v>9</v>
      </c>
      <c r="CI17" s="713"/>
      <c r="CJ17" s="257">
        <v>8</v>
      </c>
      <c r="CK17" s="713"/>
      <c r="CL17" s="257">
        <v>5</v>
      </c>
      <c r="CM17" s="713"/>
      <c r="CN17" s="257">
        <v>7</v>
      </c>
      <c r="CO17" s="713"/>
      <c r="CP17" s="257">
        <v>7</v>
      </c>
      <c r="CQ17" s="257"/>
      <c r="CR17" s="257">
        <v>5</v>
      </c>
      <c r="CS17" s="257"/>
      <c r="CT17" s="257">
        <v>8</v>
      </c>
      <c r="CU17" s="257"/>
      <c r="CV17" s="257">
        <v>8</v>
      </c>
      <c r="CW17" s="257"/>
      <c r="CX17" s="257">
        <v>6</v>
      </c>
      <c r="CY17" s="257"/>
      <c r="CZ17" s="257">
        <v>8</v>
      </c>
      <c r="DA17" s="257"/>
      <c r="DB17" s="257">
        <v>7</v>
      </c>
      <c r="DC17" s="359"/>
      <c r="DD17" s="257">
        <f t="shared" si="16"/>
        <v>226</v>
      </c>
      <c r="DE17" s="434">
        <f t="shared" si="17"/>
        <v>6.848484848484849</v>
      </c>
      <c r="DF17" s="845">
        <f t="shared" si="18"/>
        <v>0</v>
      </c>
      <c r="DG17" s="933" t="str">
        <f t="shared" si="19"/>
        <v>TB Khá</v>
      </c>
      <c r="DH17" s="257"/>
      <c r="DI17" s="368"/>
      <c r="DJ17" s="257"/>
      <c r="DK17" s="368"/>
      <c r="DL17" s="257"/>
      <c r="DM17" s="368"/>
      <c r="DN17" s="257"/>
      <c r="DO17" s="368"/>
      <c r="DP17" s="257"/>
      <c r="DQ17" s="368"/>
      <c r="DR17" s="257"/>
      <c r="DS17" s="368"/>
      <c r="DT17" s="257"/>
      <c r="DU17" s="359"/>
      <c r="DV17" s="258">
        <f t="shared" si="20"/>
        <v>0</v>
      </c>
      <c r="DW17" s="434">
        <f t="shared" si="21"/>
        <v>0</v>
      </c>
      <c r="DX17" s="357">
        <f t="shared" si="22"/>
        <v>3.7666666666666666</v>
      </c>
      <c r="DY17" s="845">
        <f t="shared" si="23"/>
        <v>25</v>
      </c>
      <c r="DZ17" s="256" t="str">
        <f t="shared" si="24"/>
        <v>KÐm</v>
      </c>
      <c r="EA17" s="832" t="str">
        <f t="shared" si="25"/>
        <v>Lªn líp</v>
      </c>
      <c r="EB17" s="433"/>
      <c r="EC17" s="433"/>
      <c r="ED17" s="433"/>
      <c r="EE17" s="433"/>
      <c r="EF17" s="433"/>
      <c r="EG17" s="433"/>
      <c r="EH17" s="433"/>
      <c r="EI17" s="433"/>
      <c r="EJ17" s="430"/>
    </row>
    <row r="18" spans="1:140" ht="13.5" customHeight="1">
      <c r="A18" s="256">
        <v>13</v>
      </c>
      <c r="B18" s="317" t="s">
        <v>255</v>
      </c>
      <c r="C18" s="318" t="s">
        <v>198</v>
      </c>
      <c r="D18" s="776" t="s">
        <v>494</v>
      </c>
      <c r="E18" s="368">
        <v>6</v>
      </c>
      <c r="F18" s="368"/>
      <c r="G18" s="257">
        <v>6</v>
      </c>
      <c r="H18" s="257"/>
      <c r="I18" s="257">
        <v>5</v>
      </c>
      <c r="J18" s="257"/>
      <c r="K18" s="257">
        <v>6</v>
      </c>
      <c r="L18" s="257"/>
      <c r="M18" s="257">
        <v>5</v>
      </c>
      <c r="N18" s="257"/>
      <c r="O18" s="257">
        <v>5</v>
      </c>
      <c r="P18" s="257"/>
      <c r="Q18" s="257">
        <v>7</v>
      </c>
      <c r="R18" s="257"/>
      <c r="S18" s="257"/>
      <c r="T18" s="258"/>
      <c r="U18" s="257">
        <f t="shared" si="1"/>
        <v>139</v>
      </c>
      <c r="V18" s="357">
        <f t="shared" si="2"/>
        <v>5.56</v>
      </c>
      <c r="W18" s="257">
        <v>5</v>
      </c>
      <c r="X18" s="257"/>
      <c r="Y18" s="257">
        <v>6</v>
      </c>
      <c r="Z18" s="257"/>
      <c r="AA18" s="257">
        <v>6</v>
      </c>
      <c r="AB18" s="257"/>
      <c r="AC18" s="257">
        <v>6</v>
      </c>
      <c r="AD18" s="257"/>
      <c r="AE18" s="257">
        <v>6</v>
      </c>
      <c r="AF18" s="257"/>
      <c r="AG18" s="257">
        <v>5</v>
      </c>
      <c r="AH18" s="257"/>
      <c r="AI18" s="257">
        <f t="shared" si="3"/>
        <v>138</v>
      </c>
      <c r="AJ18" s="357">
        <f t="shared" si="4"/>
        <v>5.52</v>
      </c>
      <c r="AK18" s="357">
        <f t="shared" si="5"/>
        <v>5.54</v>
      </c>
      <c r="AL18" s="256" t="str">
        <f t="shared" si="6"/>
        <v>Trung b×nh</v>
      </c>
      <c r="AM18" s="845">
        <f aca="true" t="shared" si="27" ref="AM18:AM47">SUM((IF(E18&gt;=5,0,$E$5)),(IF(G18&gt;=5,0,$G$5)),(IF(I18&gt;=5,0,$I$5)),(IF(K18&gt;=5,0,$K$5)),(IF(M18&gt;=5,0,$M$5)),(IF(O18&gt;=5,0,$O$5)),(IF(W18&gt;=5,0,$W$5)),(IF(Y18&gt;=5,0,$Y$5)),(IF(AC18&gt;=5,0,$AC$5)),(IF(AE18&gt;=5,0,$AE$5)),(IF(AG18&gt;=5,0,$AG$5)),(IF(AA18&gt;=5,0,$AA$5)))</f>
        <v>0</v>
      </c>
      <c r="AN18" s="389" t="str">
        <f t="shared" si="7"/>
        <v>Lªn Líp</v>
      </c>
      <c r="AO18" s="257">
        <v>5</v>
      </c>
      <c r="AP18" s="713"/>
      <c r="AQ18" s="257">
        <v>5</v>
      </c>
      <c r="AR18" s="713"/>
      <c r="AS18" s="257">
        <v>5</v>
      </c>
      <c r="AT18" s="713"/>
      <c r="AU18" s="257">
        <v>5</v>
      </c>
      <c r="AV18" s="713"/>
      <c r="AW18" s="257">
        <v>6</v>
      </c>
      <c r="AX18" s="257"/>
      <c r="AY18" s="257">
        <v>7</v>
      </c>
      <c r="AZ18" s="257"/>
      <c r="BA18" s="257">
        <v>6</v>
      </c>
      <c r="BB18" s="257"/>
      <c r="BC18" s="257">
        <v>7</v>
      </c>
      <c r="BD18" s="257"/>
      <c r="BE18" s="257">
        <v>8</v>
      </c>
      <c r="BF18" s="257"/>
      <c r="BG18" s="257">
        <v>5</v>
      </c>
      <c r="BH18" s="257"/>
      <c r="BI18" s="257">
        <v>5</v>
      </c>
      <c r="BJ18" s="359"/>
      <c r="BK18" s="257">
        <f t="shared" si="8"/>
        <v>202</v>
      </c>
      <c r="BL18" s="434">
        <f t="shared" si="26"/>
        <v>5.771428571428571</v>
      </c>
      <c r="BM18" s="845">
        <f t="shared" si="9"/>
        <v>0</v>
      </c>
      <c r="BN18" s="257">
        <v>6</v>
      </c>
      <c r="BO18" s="368"/>
      <c r="BP18" s="257">
        <v>6</v>
      </c>
      <c r="BQ18" s="368"/>
      <c r="BR18" s="257">
        <v>7</v>
      </c>
      <c r="BS18" s="368"/>
      <c r="BT18" s="257">
        <v>7</v>
      </c>
      <c r="BU18" s="368"/>
      <c r="BV18" s="257">
        <v>7</v>
      </c>
      <c r="BW18" s="368"/>
      <c r="BX18" s="257">
        <v>7</v>
      </c>
      <c r="BY18" s="368"/>
      <c r="BZ18" s="257">
        <v>7</v>
      </c>
      <c r="CA18" s="359"/>
      <c r="CB18" s="258">
        <f t="shared" si="10"/>
        <v>167</v>
      </c>
      <c r="CC18" s="434">
        <f t="shared" si="11"/>
        <v>6.68</v>
      </c>
      <c r="CD18" s="357">
        <f t="shared" si="12"/>
        <v>6.15</v>
      </c>
      <c r="CE18" s="845">
        <f t="shared" si="13"/>
        <v>0</v>
      </c>
      <c r="CF18" s="256" t="str">
        <f t="shared" si="14"/>
        <v>TB Kh¸</v>
      </c>
      <c r="CG18" s="831" t="str">
        <f t="shared" si="15"/>
        <v>Lªn líp</v>
      </c>
      <c r="CH18" s="257">
        <v>8</v>
      </c>
      <c r="CI18" s="713"/>
      <c r="CJ18" s="257">
        <v>7</v>
      </c>
      <c r="CK18" s="713"/>
      <c r="CL18" s="257">
        <v>5</v>
      </c>
      <c r="CM18" s="713"/>
      <c r="CN18" s="257">
        <v>6</v>
      </c>
      <c r="CO18" s="713"/>
      <c r="CP18" s="257">
        <v>6</v>
      </c>
      <c r="CQ18" s="257"/>
      <c r="CR18" s="257">
        <v>5</v>
      </c>
      <c r="CS18" s="257"/>
      <c r="CT18" s="257">
        <v>7</v>
      </c>
      <c r="CU18" s="257"/>
      <c r="CV18" s="257">
        <v>6</v>
      </c>
      <c r="CW18" s="257"/>
      <c r="CX18" s="257">
        <v>5</v>
      </c>
      <c r="CY18" s="257"/>
      <c r="CZ18" s="257">
        <v>6</v>
      </c>
      <c r="DA18" s="257"/>
      <c r="DB18" s="257">
        <v>7</v>
      </c>
      <c r="DC18" s="359"/>
      <c r="DD18" s="257">
        <f t="shared" si="16"/>
        <v>197</v>
      </c>
      <c r="DE18" s="434">
        <f t="shared" si="17"/>
        <v>5.96969696969697</v>
      </c>
      <c r="DF18" s="845">
        <f t="shared" si="18"/>
        <v>0</v>
      </c>
      <c r="DG18" s="933" t="str">
        <f t="shared" si="19"/>
        <v>Trung bình</v>
      </c>
      <c r="DH18" s="257"/>
      <c r="DI18" s="368"/>
      <c r="DJ18" s="257"/>
      <c r="DK18" s="368"/>
      <c r="DL18" s="257"/>
      <c r="DM18" s="368"/>
      <c r="DN18" s="257"/>
      <c r="DO18" s="368"/>
      <c r="DP18" s="257"/>
      <c r="DQ18" s="368"/>
      <c r="DR18" s="257"/>
      <c r="DS18" s="368"/>
      <c r="DT18" s="257"/>
      <c r="DU18" s="359"/>
      <c r="DV18" s="258">
        <f t="shared" si="20"/>
        <v>0</v>
      </c>
      <c r="DW18" s="434">
        <f t="shared" si="21"/>
        <v>0</v>
      </c>
      <c r="DX18" s="357">
        <f t="shared" si="22"/>
        <v>3.283333333333333</v>
      </c>
      <c r="DY18" s="845">
        <f t="shared" si="23"/>
        <v>25</v>
      </c>
      <c r="DZ18" s="256" t="str">
        <f t="shared" si="24"/>
        <v>KÐm</v>
      </c>
      <c r="EA18" s="832" t="str">
        <f t="shared" si="25"/>
        <v>Lªn líp</v>
      </c>
      <c r="EB18" s="433"/>
      <c r="EC18" s="433"/>
      <c r="ED18" s="433"/>
      <c r="EE18" s="433"/>
      <c r="EF18" s="433"/>
      <c r="EG18" s="433"/>
      <c r="EH18" s="433"/>
      <c r="EI18" s="433"/>
      <c r="EJ18" s="438">
        <v>0.6</v>
      </c>
    </row>
    <row r="19" spans="1:174" s="451" customFormat="1" ht="13.5" customHeight="1">
      <c r="A19" s="256">
        <v>14</v>
      </c>
      <c r="B19" s="556" t="s">
        <v>258</v>
      </c>
      <c r="C19" s="557" t="s">
        <v>63</v>
      </c>
      <c r="D19" s="777">
        <v>33422</v>
      </c>
      <c r="E19" s="549">
        <v>6</v>
      </c>
      <c r="F19" s="549"/>
      <c r="G19" s="445">
        <v>5</v>
      </c>
      <c r="H19" s="445"/>
      <c r="I19" s="445">
        <v>3</v>
      </c>
      <c r="J19" s="445">
        <v>2</v>
      </c>
      <c r="K19" s="445">
        <v>5</v>
      </c>
      <c r="L19" s="445" t="s">
        <v>425</v>
      </c>
      <c r="M19" s="445">
        <v>6</v>
      </c>
      <c r="N19" s="445"/>
      <c r="O19" s="445">
        <v>5</v>
      </c>
      <c r="P19" s="445">
        <v>3</v>
      </c>
      <c r="Q19" s="445">
        <v>6</v>
      </c>
      <c r="R19" s="445"/>
      <c r="S19" s="445"/>
      <c r="T19" s="550"/>
      <c r="U19" s="445">
        <f t="shared" si="1"/>
        <v>123</v>
      </c>
      <c r="V19" s="446">
        <f t="shared" si="2"/>
        <v>4.92</v>
      </c>
      <c r="W19" s="445">
        <v>5</v>
      </c>
      <c r="X19" s="445">
        <v>2</v>
      </c>
      <c r="Y19" s="445">
        <v>5</v>
      </c>
      <c r="Z19" s="445"/>
      <c r="AA19" s="445">
        <v>6</v>
      </c>
      <c r="AB19" s="445"/>
      <c r="AC19" s="445">
        <v>6</v>
      </c>
      <c r="AD19" s="445"/>
      <c r="AE19" s="445">
        <v>5</v>
      </c>
      <c r="AF19" s="445"/>
      <c r="AG19" s="445">
        <v>5</v>
      </c>
      <c r="AH19" s="445" t="s">
        <v>624</v>
      </c>
      <c r="AI19" s="445">
        <f t="shared" si="3"/>
        <v>131</v>
      </c>
      <c r="AJ19" s="446">
        <f t="shared" si="4"/>
        <v>5.24</v>
      </c>
      <c r="AK19" s="446">
        <f t="shared" si="5"/>
        <v>5.08</v>
      </c>
      <c r="AL19" s="402" t="str">
        <f t="shared" si="6"/>
        <v>Trung b×nh</v>
      </c>
      <c r="AM19" s="845">
        <f t="shared" si="27"/>
        <v>5</v>
      </c>
      <c r="AN19" s="403" t="str">
        <f t="shared" si="7"/>
        <v>Lªn Líp</v>
      </c>
      <c r="AO19" s="445">
        <v>6</v>
      </c>
      <c r="AP19" s="715"/>
      <c r="AQ19" s="445">
        <v>1</v>
      </c>
      <c r="AR19" s="715">
        <v>1</v>
      </c>
      <c r="AS19" s="445">
        <v>5</v>
      </c>
      <c r="AT19" s="715"/>
      <c r="AU19" s="445">
        <v>5</v>
      </c>
      <c r="AV19" s="715"/>
      <c r="AW19" s="445">
        <v>7</v>
      </c>
      <c r="AX19" s="445"/>
      <c r="AY19" s="445">
        <v>7</v>
      </c>
      <c r="AZ19" s="445"/>
      <c r="BA19" s="445">
        <v>5</v>
      </c>
      <c r="BB19" s="445"/>
      <c r="BC19" s="445">
        <v>5</v>
      </c>
      <c r="BD19" s="445"/>
      <c r="BE19" s="445">
        <v>7</v>
      </c>
      <c r="BF19" s="445"/>
      <c r="BG19" s="445">
        <v>3</v>
      </c>
      <c r="BH19" s="445">
        <v>2</v>
      </c>
      <c r="BI19" s="445">
        <v>5</v>
      </c>
      <c r="BJ19" s="552"/>
      <c r="BK19" s="257">
        <f t="shared" si="8"/>
        <v>172</v>
      </c>
      <c r="BL19" s="434">
        <f t="shared" si="26"/>
        <v>4.914285714285715</v>
      </c>
      <c r="BM19" s="845">
        <f t="shared" si="9"/>
        <v>13</v>
      </c>
      <c r="BN19" s="445">
        <v>5</v>
      </c>
      <c r="BO19" s="549"/>
      <c r="BP19" s="445">
        <v>5</v>
      </c>
      <c r="BQ19" s="549">
        <v>4</v>
      </c>
      <c r="BR19" s="445">
        <v>6</v>
      </c>
      <c r="BS19" s="549"/>
      <c r="BT19" s="445">
        <v>6</v>
      </c>
      <c r="BU19" s="549"/>
      <c r="BV19" s="445">
        <v>5</v>
      </c>
      <c r="BW19" s="549"/>
      <c r="BX19" s="445">
        <v>4</v>
      </c>
      <c r="BY19" s="549">
        <v>3</v>
      </c>
      <c r="BZ19" s="445">
        <v>5</v>
      </c>
      <c r="CA19" s="552">
        <v>3</v>
      </c>
      <c r="CB19" s="258">
        <f t="shared" si="10"/>
        <v>130</v>
      </c>
      <c r="CC19" s="434">
        <f t="shared" si="11"/>
        <v>5.2</v>
      </c>
      <c r="CD19" s="357">
        <f t="shared" si="12"/>
        <v>5.033333333333333</v>
      </c>
      <c r="CE19" s="845">
        <f t="shared" si="13"/>
        <v>16</v>
      </c>
      <c r="CF19" s="256" t="str">
        <f t="shared" si="14"/>
        <v>Trung b×nh</v>
      </c>
      <c r="CG19" s="831" t="str">
        <f t="shared" si="15"/>
        <v>Lªn líp</v>
      </c>
      <c r="CH19" s="445">
        <v>8</v>
      </c>
      <c r="CI19" s="715"/>
      <c r="CJ19" s="445">
        <v>4</v>
      </c>
      <c r="CK19" s="715"/>
      <c r="CL19" s="445">
        <v>6</v>
      </c>
      <c r="CM19" s="715"/>
      <c r="CN19" s="445">
        <v>6</v>
      </c>
      <c r="CO19" s="715"/>
      <c r="CP19" s="445">
        <v>5</v>
      </c>
      <c r="CQ19" s="445"/>
      <c r="CR19" s="445">
        <v>5</v>
      </c>
      <c r="CS19" s="445"/>
      <c r="CT19" s="445">
        <v>6</v>
      </c>
      <c r="CU19" s="445"/>
      <c r="CV19" s="445">
        <v>6</v>
      </c>
      <c r="CW19" s="445"/>
      <c r="CX19" s="445">
        <v>4</v>
      </c>
      <c r="CY19" s="445"/>
      <c r="CZ19" s="445">
        <v>6</v>
      </c>
      <c r="DA19" s="445"/>
      <c r="DB19" s="445">
        <v>3</v>
      </c>
      <c r="DC19" s="552"/>
      <c r="DD19" s="257">
        <f t="shared" si="16"/>
        <v>171</v>
      </c>
      <c r="DE19" s="434">
        <f t="shared" si="17"/>
        <v>5.181818181818182</v>
      </c>
      <c r="DF19" s="845">
        <f t="shared" si="18"/>
        <v>26</v>
      </c>
      <c r="DG19" s="933" t="str">
        <f t="shared" si="19"/>
        <v>Trung bình</v>
      </c>
      <c r="DH19" s="445"/>
      <c r="DI19" s="549"/>
      <c r="DJ19" s="445"/>
      <c r="DK19" s="549"/>
      <c r="DL19" s="445"/>
      <c r="DM19" s="549"/>
      <c r="DN19" s="445"/>
      <c r="DO19" s="549"/>
      <c r="DP19" s="445"/>
      <c r="DQ19" s="549"/>
      <c r="DR19" s="445"/>
      <c r="DS19" s="549"/>
      <c r="DT19" s="445"/>
      <c r="DU19" s="552"/>
      <c r="DV19" s="258">
        <f t="shared" si="20"/>
        <v>0</v>
      </c>
      <c r="DW19" s="434">
        <f t="shared" si="21"/>
        <v>0</v>
      </c>
      <c r="DX19" s="357">
        <f t="shared" si="22"/>
        <v>2.85</v>
      </c>
      <c r="DY19" s="845">
        <f t="shared" si="23"/>
        <v>51</v>
      </c>
      <c r="DZ19" s="256" t="str">
        <f t="shared" si="24"/>
        <v>KÐm</v>
      </c>
      <c r="EA19" s="832" t="str">
        <f t="shared" si="25"/>
        <v>Lªn líp</v>
      </c>
      <c r="EB19" s="552"/>
      <c r="EC19" s="552"/>
      <c r="ED19" s="552"/>
      <c r="EE19" s="552"/>
      <c r="EF19" s="552"/>
      <c r="EG19" s="552"/>
      <c r="EH19" s="552"/>
      <c r="EI19" s="552"/>
      <c r="EJ19" s="558"/>
      <c r="EK19" s="450"/>
      <c r="EL19" s="450"/>
      <c r="EM19" s="450"/>
      <c r="EN19" s="450"/>
      <c r="EO19" s="450"/>
      <c r="EP19" s="450"/>
      <c r="EQ19" s="450"/>
      <c r="ER19" s="450"/>
      <c r="ES19" s="450"/>
      <c r="ET19" s="450"/>
      <c r="EU19" s="450"/>
      <c r="EV19" s="450"/>
      <c r="EW19" s="450"/>
      <c r="EX19" s="450"/>
      <c r="EY19" s="450"/>
      <c r="EZ19" s="450"/>
      <c r="FA19" s="450"/>
      <c r="FB19" s="450"/>
      <c r="FC19" s="450"/>
      <c r="FD19" s="450"/>
      <c r="FE19" s="450"/>
      <c r="FF19" s="450"/>
      <c r="FG19" s="450"/>
      <c r="FH19" s="450"/>
      <c r="FI19" s="450"/>
      <c r="FJ19" s="450"/>
      <c r="FK19" s="450"/>
      <c r="FL19" s="450"/>
      <c r="FM19" s="450"/>
      <c r="FN19" s="450"/>
      <c r="FO19" s="450"/>
      <c r="FP19" s="450"/>
      <c r="FQ19" s="450"/>
      <c r="FR19" s="450"/>
    </row>
    <row r="20" spans="1:174" s="470" customFormat="1" ht="13.5" customHeight="1">
      <c r="A20" s="387">
        <v>15</v>
      </c>
      <c r="B20" s="460" t="s">
        <v>186</v>
      </c>
      <c r="C20" s="461" t="s">
        <v>217</v>
      </c>
      <c r="D20" s="909" t="s">
        <v>495</v>
      </c>
      <c r="E20" s="462">
        <v>6</v>
      </c>
      <c r="F20" s="462"/>
      <c r="G20" s="463">
        <v>6</v>
      </c>
      <c r="H20" s="463"/>
      <c r="I20" s="463">
        <v>5</v>
      </c>
      <c r="J20" s="463"/>
      <c r="K20" s="463">
        <v>6</v>
      </c>
      <c r="L20" s="463"/>
      <c r="M20" s="463">
        <v>7</v>
      </c>
      <c r="N20" s="463">
        <v>4</v>
      </c>
      <c r="O20" s="463">
        <v>6</v>
      </c>
      <c r="P20" s="463"/>
      <c r="Q20" s="463">
        <v>8</v>
      </c>
      <c r="R20" s="463"/>
      <c r="S20" s="463"/>
      <c r="T20" s="464"/>
      <c r="U20" s="463">
        <f t="shared" si="1"/>
        <v>148</v>
      </c>
      <c r="V20" s="465">
        <f t="shared" si="2"/>
        <v>5.92</v>
      </c>
      <c r="W20" s="463">
        <v>6</v>
      </c>
      <c r="X20" s="463"/>
      <c r="Y20" s="463">
        <v>7</v>
      </c>
      <c r="Z20" s="463"/>
      <c r="AA20" s="463">
        <v>8</v>
      </c>
      <c r="AB20" s="463"/>
      <c r="AC20" s="463">
        <v>6</v>
      </c>
      <c r="AD20" s="463"/>
      <c r="AE20" s="463">
        <v>7</v>
      </c>
      <c r="AF20" s="463"/>
      <c r="AG20" s="463">
        <v>7</v>
      </c>
      <c r="AH20" s="463"/>
      <c r="AI20" s="463">
        <f t="shared" si="3"/>
        <v>168</v>
      </c>
      <c r="AJ20" s="465">
        <f t="shared" si="4"/>
        <v>6.72</v>
      </c>
      <c r="AK20" s="465">
        <f t="shared" si="5"/>
        <v>6.32</v>
      </c>
      <c r="AL20" s="387" t="str">
        <f t="shared" si="6"/>
        <v>TB Kh¸</v>
      </c>
      <c r="AM20" s="405">
        <f t="shared" si="27"/>
        <v>0</v>
      </c>
      <c r="AN20" s="393" t="str">
        <f t="shared" si="7"/>
        <v>Lªn Líp</v>
      </c>
      <c r="AO20" s="463">
        <v>7</v>
      </c>
      <c r="AP20" s="910"/>
      <c r="AQ20" s="463">
        <v>7</v>
      </c>
      <c r="AR20" s="910"/>
      <c r="AS20" s="463">
        <v>6</v>
      </c>
      <c r="AT20" s="910"/>
      <c r="AU20" s="463">
        <v>7</v>
      </c>
      <c r="AV20" s="910"/>
      <c r="AW20" s="463">
        <v>5</v>
      </c>
      <c r="AX20" s="463"/>
      <c r="AY20" s="463">
        <v>6</v>
      </c>
      <c r="AZ20" s="463"/>
      <c r="BA20" s="463">
        <v>6</v>
      </c>
      <c r="BB20" s="463"/>
      <c r="BC20" s="463">
        <v>6</v>
      </c>
      <c r="BD20" s="463"/>
      <c r="BE20" s="463">
        <v>9</v>
      </c>
      <c r="BF20" s="463"/>
      <c r="BG20" s="463">
        <v>5</v>
      </c>
      <c r="BH20" s="463"/>
      <c r="BI20" s="463">
        <v>6</v>
      </c>
      <c r="BJ20" s="467"/>
      <c r="BK20" s="463">
        <f t="shared" si="8"/>
        <v>222</v>
      </c>
      <c r="BL20" s="911">
        <f t="shared" si="26"/>
        <v>6.3428571428571425</v>
      </c>
      <c r="BM20" s="405">
        <f t="shared" si="9"/>
        <v>0</v>
      </c>
      <c r="BN20" s="463">
        <v>7</v>
      </c>
      <c r="BO20" s="462"/>
      <c r="BP20" s="463">
        <v>7</v>
      </c>
      <c r="BQ20" s="462"/>
      <c r="BR20" s="463">
        <v>7</v>
      </c>
      <c r="BS20" s="462"/>
      <c r="BT20" s="463">
        <v>7</v>
      </c>
      <c r="BU20" s="462"/>
      <c r="BV20" s="463">
        <v>8</v>
      </c>
      <c r="BW20" s="462"/>
      <c r="BX20" s="463">
        <v>8</v>
      </c>
      <c r="BY20" s="462"/>
      <c r="BZ20" s="463">
        <v>5</v>
      </c>
      <c r="CA20" s="467"/>
      <c r="CB20" s="464">
        <f t="shared" si="10"/>
        <v>175</v>
      </c>
      <c r="CC20" s="911">
        <f t="shared" si="11"/>
        <v>7</v>
      </c>
      <c r="CD20" s="465">
        <f t="shared" si="12"/>
        <v>6.616666666666666</v>
      </c>
      <c r="CE20" s="405">
        <f t="shared" si="13"/>
        <v>0</v>
      </c>
      <c r="CF20" s="387" t="str">
        <f t="shared" si="14"/>
        <v>TB Kh¸</v>
      </c>
      <c r="CG20" s="912" t="str">
        <f t="shared" si="15"/>
        <v>Lªn líp</v>
      </c>
      <c r="CH20" s="463">
        <v>9</v>
      </c>
      <c r="CI20" s="910"/>
      <c r="CJ20" s="463">
        <v>7</v>
      </c>
      <c r="CK20" s="910"/>
      <c r="CL20" s="463">
        <v>7</v>
      </c>
      <c r="CM20" s="910"/>
      <c r="CN20" s="463">
        <v>8</v>
      </c>
      <c r="CO20" s="910"/>
      <c r="CP20" s="463">
        <v>6</v>
      </c>
      <c r="CQ20" s="463"/>
      <c r="CR20" s="463">
        <v>6</v>
      </c>
      <c r="CS20" s="463"/>
      <c r="CT20" s="463">
        <v>6</v>
      </c>
      <c r="CU20" s="463"/>
      <c r="CV20" s="463">
        <v>8</v>
      </c>
      <c r="CW20" s="463"/>
      <c r="CX20" s="463">
        <v>6</v>
      </c>
      <c r="CY20" s="463"/>
      <c r="CZ20" s="463">
        <v>6</v>
      </c>
      <c r="DA20" s="463"/>
      <c r="DB20" s="463">
        <v>6</v>
      </c>
      <c r="DC20" s="467"/>
      <c r="DD20" s="463">
        <f t="shared" si="16"/>
        <v>222</v>
      </c>
      <c r="DE20" s="911">
        <f t="shared" si="17"/>
        <v>6.7272727272727275</v>
      </c>
      <c r="DF20" s="405">
        <f t="shared" si="18"/>
        <v>0</v>
      </c>
      <c r="DG20" s="933" t="str">
        <f t="shared" si="19"/>
        <v>TB Khá</v>
      </c>
      <c r="DH20" s="463"/>
      <c r="DI20" s="462"/>
      <c r="DJ20" s="463"/>
      <c r="DK20" s="462"/>
      <c r="DL20" s="463"/>
      <c r="DM20" s="462"/>
      <c r="DN20" s="463"/>
      <c r="DO20" s="462"/>
      <c r="DP20" s="463"/>
      <c r="DQ20" s="462"/>
      <c r="DR20" s="463"/>
      <c r="DS20" s="462"/>
      <c r="DT20" s="463"/>
      <c r="DU20" s="467"/>
      <c r="DV20" s="464">
        <f t="shared" si="20"/>
        <v>0</v>
      </c>
      <c r="DW20" s="911">
        <f t="shared" si="21"/>
        <v>0</v>
      </c>
      <c r="DX20" s="465">
        <f t="shared" si="22"/>
        <v>3.7</v>
      </c>
      <c r="DY20" s="405">
        <f t="shared" si="23"/>
        <v>25</v>
      </c>
      <c r="DZ20" s="387" t="str">
        <f t="shared" si="24"/>
        <v>KÐm</v>
      </c>
      <c r="EA20" s="913" t="str">
        <f t="shared" si="25"/>
        <v>Lªn líp</v>
      </c>
      <c r="EB20" s="467"/>
      <c r="EC20" s="467"/>
      <c r="ED20" s="467"/>
      <c r="EE20" s="467"/>
      <c r="EF20" s="467"/>
      <c r="EG20" s="467"/>
      <c r="EH20" s="467"/>
      <c r="EI20" s="467"/>
      <c r="EJ20" s="406"/>
      <c r="EK20" s="469"/>
      <c r="EL20" s="469"/>
      <c r="EM20" s="469"/>
      <c r="EN20" s="469"/>
      <c r="EO20" s="469"/>
      <c r="EP20" s="469"/>
      <c r="EQ20" s="469"/>
      <c r="ER20" s="469"/>
      <c r="ES20" s="469"/>
      <c r="ET20" s="469"/>
      <c r="EU20" s="469"/>
      <c r="EV20" s="469"/>
      <c r="EW20" s="469"/>
      <c r="EX20" s="469"/>
      <c r="EY20" s="469"/>
      <c r="EZ20" s="469"/>
      <c r="FA20" s="469"/>
      <c r="FB20" s="469"/>
      <c r="FC20" s="469"/>
      <c r="FD20" s="469"/>
      <c r="FE20" s="469"/>
      <c r="FF20" s="469"/>
      <c r="FG20" s="469"/>
      <c r="FH20" s="469"/>
      <c r="FI20" s="469"/>
      <c r="FJ20" s="469"/>
      <c r="FK20" s="469"/>
      <c r="FL20" s="469"/>
      <c r="FM20" s="469"/>
      <c r="FN20" s="469"/>
      <c r="FO20" s="469"/>
      <c r="FP20" s="469"/>
      <c r="FQ20" s="469"/>
      <c r="FR20" s="469"/>
    </row>
    <row r="21" spans="1:140" ht="13.5" customHeight="1">
      <c r="A21" s="256">
        <v>16</v>
      </c>
      <c r="B21" s="234" t="s">
        <v>196</v>
      </c>
      <c r="C21" s="235" t="s">
        <v>37</v>
      </c>
      <c r="D21" s="760">
        <v>33390</v>
      </c>
      <c r="E21" s="368">
        <v>5</v>
      </c>
      <c r="F21" s="368"/>
      <c r="G21" s="257">
        <v>6</v>
      </c>
      <c r="H21" s="257"/>
      <c r="I21" s="257">
        <v>6</v>
      </c>
      <c r="J21" s="257"/>
      <c r="K21" s="257">
        <v>5</v>
      </c>
      <c r="L21" s="257">
        <v>3</v>
      </c>
      <c r="M21" s="257">
        <v>7</v>
      </c>
      <c r="N21" s="257">
        <v>4</v>
      </c>
      <c r="O21" s="257">
        <v>5</v>
      </c>
      <c r="P21" s="257">
        <v>4</v>
      </c>
      <c r="Q21" s="257">
        <v>7</v>
      </c>
      <c r="R21" s="257"/>
      <c r="S21" s="257"/>
      <c r="T21" s="258"/>
      <c r="U21" s="257">
        <f t="shared" si="1"/>
        <v>140</v>
      </c>
      <c r="V21" s="357">
        <f t="shared" si="2"/>
        <v>5.6</v>
      </c>
      <c r="W21" s="257">
        <v>5</v>
      </c>
      <c r="X21" s="257"/>
      <c r="Y21" s="257">
        <v>5</v>
      </c>
      <c r="Z21" s="257">
        <v>4</v>
      </c>
      <c r="AA21" s="257">
        <v>7</v>
      </c>
      <c r="AB21" s="257"/>
      <c r="AC21" s="257">
        <v>6</v>
      </c>
      <c r="AD21" s="257"/>
      <c r="AE21" s="257">
        <v>6</v>
      </c>
      <c r="AF21" s="257"/>
      <c r="AG21" s="257">
        <v>5</v>
      </c>
      <c r="AH21" s="257"/>
      <c r="AI21" s="257">
        <f t="shared" si="3"/>
        <v>138</v>
      </c>
      <c r="AJ21" s="357">
        <f t="shared" si="4"/>
        <v>5.52</v>
      </c>
      <c r="AK21" s="357">
        <f t="shared" si="5"/>
        <v>5.56</v>
      </c>
      <c r="AL21" s="256" t="str">
        <f t="shared" si="6"/>
        <v>Trung b×nh</v>
      </c>
      <c r="AM21" s="845">
        <f t="shared" si="27"/>
        <v>0</v>
      </c>
      <c r="AN21" s="389" t="str">
        <f t="shared" si="7"/>
        <v>Lªn Líp</v>
      </c>
      <c r="AO21" s="257">
        <v>7</v>
      </c>
      <c r="AP21" s="713"/>
      <c r="AQ21" s="257">
        <v>5</v>
      </c>
      <c r="AR21" s="713"/>
      <c r="AS21" s="257">
        <v>6</v>
      </c>
      <c r="AT21" s="713">
        <v>4</v>
      </c>
      <c r="AU21" s="257">
        <v>7</v>
      </c>
      <c r="AV21" s="713"/>
      <c r="AW21" s="257">
        <v>6</v>
      </c>
      <c r="AX21" s="257"/>
      <c r="AY21" s="257">
        <v>7</v>
      </c>
      <c r="AZ21" s="257"/>
      <c r="BA21" s="257">
        <v>6</v>
      </c>
      <c r="BB21" s="257"/>
      <c r="BC21" s="257">
        <v>6</v>
      </c>
      <c r="BD21" s="257"/>
      <c r="BE21" s="257">
        <v>8</v>
      </c>
      <c r="BF21" s="257"/>
      <c r="BG21" s="257">
        <v>5</v>
      </c>
      <c r="BH21" s="257"/>
      <c r="BI21" s="257">
        <v>6</v>
      </c>
      <c r="BJ21" s="359"/>
      <c r="BK21" s="257">
        <f t="shared" si="8"/>
        <v>217</v>
      </c>
      <c r="BL21" s="434">
        <f t="shared" si="26"/>
        <v>6.2</v>
      </c>
      <c r="BM21" s="845">
        <f t="shared" si="9"/>
        <v>0</v>
      </c>
      <c r="BN21" s="257">
        <v>6</v>
      </c>
      <c r="BO21" s="368"/>
      <c r="BP21" s="257">
        <v>6</v>
      </c>
      <c r="BQ21" s="368"/>
      <c r="BR21" s="257">
        <v>7</v>
      </c>
      <c r="BS21" s="368"/>
      <c r="BT21" s="257">
        <v>8</v>
      </c>
      <c r="BU21" s="368"/>
      <c r="BV21" s="257">
        <v>7</v>
      </c>
      <c r="BW21" s="368"/>
      <c r="BX21" s="257">
        <v>8</v>
      </c>
      <c r="BY21" s="368"/>
      <c r="BZ21" s="257">
        <v>5</v>
      </c>
      <c r="CA21" s="359"/>
      <c r="CB21" s="258">
        <f t="shared" si="10"/>
        <v>168</v>
      </c>
      <c r="CC21" s="434">
        <f t="shared" si="11"/>
        <v>6.72</v>
      </c>
      <c r="CD21" s="357">
        <f t="shared" si="12"/>
        <v>6.416666666666667</v>
      </c>
      <c r="CE21" s="845">
        <f t="shared" si="13"/>
        <v>0</v>
      </c>
      <c r="CF21" s="256" t="str">
        <f t="shared" si="14"/>
        <v>TB Kh¸</v>
      </c>
      <c r="CG21" s="831" t="str">
        <f t="shared" si="15"/>
        <v>Lªn líp</v>
      </c>
      <c r="CH21" s="257">
        <v>8</v>
      </c>
      <c r="CI21" s="713"/>
      <c r="CJ21" s="257">
        <v>4</v>
      </c>
      <c r="CK21" s="713"/>
      <c r="CL21" s="257">
        <v>5</v>
      </c>
      <c r="CM21" s="713"/>
      <c r="CN21" s="257">
        <v>6</v>
      </c>
      <c r="CO21" s="713"/>
      <c r="CP21" s="257">
        <v>7</v>
      </c>
      <c r="CQ21" s="257"/>
      <c r="CR21" s="257">
        <v>5</v>
      </c>
      <c r="CS21" s="257"/>
      <c r="CT21" s="257">
        <v>5</v>
      </c>
      <c r="CU21" s="257"/>
      <c r="CV21" s="257">
        <v>9</v>
      </c>
      <c r="CW21" s="257"/>
      <c r="CX21" s="257">
        <v>6</v>
      </c>
      <c r="CY21" s="257"/>
      <c r="CZ21" s="257">
        <v>6</v>
      </c>
      <c r="DA21" s="257"/>
      <c r="DB21" s="257">
        <v>7</v>
      </c>
      <c r="DC21" s="359"/>
      <c r="DD21" s="257">
        <f t="shared" si="16"/>
        <v>202</v>
      </c>
      <c r="DE21" s="434">
        <f t="shared" si="17"/>
        <v>6.121212121212121</v>
      </c>
      <c r="DF21" s="845">
        <f t="shared" si="18"/>
        <v>2</v>
      </c>
      <c r="DG21" s="933" t="str">
        <f t="shared" si="19"/>
        <v>TB Khá</v>
      </c>
      <c r="DH21" s="257"/>
      <c r="DI21" s="368"/>
      <c r="DJ21" s="257"/>
      <c r="DK21" s="368"/>
      <c r="DL21" s="257"/>
      <c r="DM21" s="368"/>
      <c r="DN21" s="257"/>
      <c r="DO21" s="368"/>
      <c r="DP21" s="257"/>
      <c r="DQ21" s="368"/>
      <c r="DR21" s="257"/>
      <c r="DS21" s="368"/>
      <c r="DT21" s="257"/>
      <c r="DU21" s="359"/>
      <c r="DV21" s="258">
        <f t="shared" si="20"/>
        <v>0</v>
      </c>
      <c r="DW21" s="434">
        <f t="shared" si="21"/>
        <v>0</v>
      </c>
      <c r="DX21" s="357">
        <f t="shared" si="22"/>
        <v>3.3666666666666667</v>
      </c>
      <c r="DY21" s="845">
        <f t="shared" si="23"/>
        <v>27</v>
      </c>
      <c r="DZ21" s="256" t="str">
        <f t="shared" si="24"/>
        <v>KÐm</v>
      </c>
      <c r="EA21" s="832" t="str">
        <f t="shared" si="25"/>
        <v>Lªn líp</v>
      </c>
      <c r="EB21" s="433"/>
      <c r="EC21" s="433"/>
      <c r="ED21" s="433"/>
      <c r="EE21" s="433"/>
      <c r="EF21" s="433"/>
      <c r="EG21" s="433"/>
      <c r="EH21" s="433"/>
      <c r="EI21" s="433"/>
      <c r="EJ21" s="438"/>
    </row>
    <row r="22" spans="1:140" ht="13.5" customHeight="1">
      <c r="A22" s="256">
        <v>17</v>
      </c>
      <c r="B22" s="317" t="s">
        <v>260</v>
      </c>
      <c r="C22" s="318" t="s">
        <v>261</v>
      </c>
      <c r="D22" s="778">
        <v>33695</v>
      </c>
      <c r="E22" s="368">
        <v>5</v>
      </c>
      <c r="F22" s="368"/>
      <c r="G22" s="257">
        <v>6</v>
      </c>
      <c r="H22" s="257"/>
      <c r="I22" s="257">
        <v>6</v>
      </c>
      <c r="J22" s="257"/>
      <c r="K22" s="257">
        <v>7</v>
      </c>
      <c r="L22" s="257"/>
      <c r="M22" s="257">
        <v>5</v>
      </c>
      <c r="N22" s="257"/>
      <c r="O22" s="257">
        <v>5</v>
      </c>
      <c r="P22" s="257">
        <v>4</v>
      </c>
      <c r="Q22" s="257">
        <v>7</v>
      </c>
      <c r="R22" s="257"/>
      <c r="S22" s="257"/>
      <c r="T22" s="258"/>
      <c r="U22" s="257">
        <f t="shared" si="1"/>
        <v>144</v>
      </c>
      <c r="V22" s="357">
        <f t="shared" si="2"/>
        <v>5.76</v>
      </c>
      <c r="W22" s="257"/>
      <c r="X22" s="257"/>
      <c r="Y22" s="257">
        <v>8</v>
      </c>
      <c r="Z22" s="257"/>
      <c r="AA22" s="257">
        <v>6</v>
      </c>
      <c r="AB22" s="257"/>
      <c r="AC22" s="257">
        <v>6</v>
      </c>
      <c r="AD22" s="257"/>
      <c r="AE22" s="257">
        <v>6</v>
      </c>
      <c r="AF22" s="257"/>
      <c r="AG22" s="257">
        <v>6</v>
      </c>
      <c r="AH22" s="257"/>
      <c r="AI22" s="257">
        <f t="shared" si="3"/>
        <v>114</v>
      </c>
      <c r="AJ22" s="357">
        <f t="shared" si="4"/>
        <v>4.56</v>
      </c>
      <c r="AK22" s="357">
        <f t="shared" si="5"/>
        <v>5.16</v>
      </c>
      <c r="AL22" s="256" t="str">
        <f t="shared" si="6"/>
        <v>Trung b×nh</v>
      </c>
      <c r="AM22" s="845">
        <f t="shared" si="27"/>
        <v>7</v>
      </c>
      <c r="AN22" s="389" t="str">
        <f t="shared" si="7"/>
        <v>Lªn Líp</v>
      </c>
      <c r="AO22" s="257">
        <v>8</v>
      </c>
      <c r="AP22" s="713"/>
      <c r="AQ22" s="257">
        <v>5</v>
      </c>
      <c r="AR22" s="713"/>
      <c r="AS22" s="257">
        <v>6</v>
      </c>
      <c r="AT22" s="713"/>
      <c r="AU22" s="257">
        <v>7</v>
      </c>
      <c r="AV22" s="713"/>
      <c r="AW22" s="257">
        <v>7</v>
      </c>
      <c r="AX22" s="257"/>
      <c r="AY22" s="257">
        <v>7</v>
      </c>
      <c r="AZ22" s="257"/>
      <c r="BA22" s="257">
        <v>6</v>
      </c>
      <c r="BB22" s="257"/>
      <c r="BC22" s="257">
        <v>6</v>
      </c>
      <c r="BD22" s="257"/>
      <c r="BE22" s="257">
        <v>9</v>
      </c>
      <c r="BF22" s="257"/>
      <c r="BG22" s="257">
        <v>5</v>
      </c>
      <c r="BH22" s="257"/>
      <c r="BI22" s="257">
        <v>6</v>
      </c>
      <c r="BJ22" s="359"/>
      <c r="BK22" s="257">
        <f t="shared" si="8"/>
        <v>226</v>
      </c>
      <c r="BL22" s="434">
        <f t="shared" si="26"/>
        <v>6.457142857142857</v>
      </c>
      <c r="BM22" s="845">
        <f t="shared" si="9"/>
        <v>7</v>
      </c>
      <c r="BN22" s="257">
        <v>5</v>
      </c>
      <c r="BO22" s="368"/>
      <c r="BP22" s="257">
        <v>7</v>
      </c>
      <c r="BQ22" s="368"/>
      <c r="BR22" s="257">
        <v>6</v>
      </c>
      <c r="BS22" s="368"/>
      <c r="BT22" s="257">
        <v>8</v>
      </c>
      <c r="BU22" s="368"/>
      <c r="BV22" s="257">
        <v>7</v>
      </c>
      <c r="BW22" s="368"/>
      <c r="BX22" s="257">
        <v>7</v>
      </c>
      <c r="BY22" s="368"/>
      <c r="BZ22" s="257">
        <v>8</v>
      </c>
      <c r="CA22" s="359"/>
      <c r="CB22" s="258">
        <f t="shared" si="10"/>
        <v>168</v>
      </c>
      <c r="CC22" s="434">
        <f t="shared" si="11"/>
        <v>6.72</v>
      </c>
      <c r="CD22" s="357">
        <f t="shared" si="12"/>
        <v>6.566666666666666</v>
      </c>
      <c r="CE22" s="845">
        <f t="shared" si="13"/>
        <v>7</v>
      </c>
      <c r="CF22" s="256" t="str">
        <f t="shared" si="14"/>
        <v>TB Kh¸</v>
      </c>
      <c r="CG22" s="831" t="str">
        <f t="shared" si="15"/>
        <v>Lªn líp</v>
      </c>
      <c r="CH22" s="257">
        <v>8</v>
      </c>
      <c r="CI22" s="713"/>
      <c r="CJ22" s="257">
        <v>8</v>
      </c>
      <c r="CK22" s="713"/>
      <c r="CL22" s="257">
        <v>5</v>
      </c>
      <c r="CM22" s="713"/>
      <c r="CN22" s="257">
        <v>8</v>
      </c>
      <c r="CO22" s="713"/>
      <c r="CP22" s="257">
        <v>6</v>
      </c>
      <c r="CQ22" s="257"/>
      <c r="CR22" s="257">
        <v>6</v>
      </c>
      <c r="CS22" s="257"/>
      <c r="CT22" s="257">
        <v>8</v>
      </c>
      <c r="CU22" s="257"/>
      <c r="CV22" s="257">
        <v>7</v>
      </c>
      <c r="CW22" s="257"/>
      <c r="CX22" s="257">
        <v>7</v>
      </c>
      <c r="CY22" s="257"/>
      <c r="CZ22" s="257">
        <v>5</v>
      </c>
      <c r="DA22" s="257"/>
      <c r="DB22" s="257">
        <v>7</v>
      </c>
      <c r="DC22" s="359"/>
      <c r="DD22" s="257">
        <f t="shared" si="16"/>
        <v>226</v>
      </c>
      <c r="DE22" s="434">
        <f t="shared" si="17"/>
        <v>6.848484848484849</v>
      </c>
      <c r="DF22" s="845">
        <f t="shared" si="18"/>
        <v>7</v>
      </c>
      <c r="DG22" s="933" t="str">
        <f t="shared" si="19"/>
        <v>TB Khá</v>
      </c>
      <c r="DH22" s="257"/>
      <c r="DI22" s="368"/>
      <c r="DJ22" s="257"/>
      <c r="DK22" s="368"/>
      <c r="DL22" s="257"/>
      <c r="DM22" s="368"/>
      <c r="DN22" s="257"/>
      <c r="DO22" s="368"/>
      <c r="DP22" s="257"/>
      <c r="DQ22" s="368"/>
      <c r="DR22" s="257"/>
      <c r="DS22" s="368"/>
      <c r="DT22" s="257"/>
      <c r="DU22" s="359"/>
      <c r="DV22" s="258">
        <f t="shared" si="20"/>
        <v>0</v>
      </c>
      <c r="DW22" s="434">
        <f t="shared" si="21"/>
        <v>0</v>
      </c>
      <c r="DX22" s="357">
        <f t="shared" si="22"/>
        <v>3.7666666666666666</v>
      </c>
      <c r="DY22" s="845">
        <f t="shared" si="23"/>
        <v>32</v>
      </c>
      <c r="DZ22" s="256" t="str">
        <f t="shared" si="24"/>
        <v>KÐm</v>
      </c>
      <c r="EA22" s="832" t="str">
        <f t="shared" si="25"/>
        <v>Lªn líp</v>
      </c>
      <c r="EB22" s="433"/>
      <c r="EC22" s="433"/>
      <c r="ED22" s="433"/>
      <c r="EE22" s="433"/>
      <c r="EF22" s="433"/>
      <c r="EG22" s="433"/>
      <c r="EH22" s="433"/>
      <c r="EI22" s="433"/>
      <c r="EJ22" s="438"/>
    </row>
    <row r="23" spans="1:140" ht="13.5" customHeight="1">
      <c r="A23" s="256">
        <v>18</v>
      </c>
      <c r="B23" s="234" t="s">
        <v>163</v>
      </c>
      <c r="C23" s="235" t="s">
        <v>264</v>
      </c>
      <c r="D23" s="770" t="s">
        <v>496</v>
      </c>
      <c r="E23" s="368">
        <v>5</v>
      </c>
      <c r="F23" s="368">
        <v>4</v>
      </c>
      <c r="G23" s="257">
        <v>5</v>
      </c>
      <c r="H23" s="257"/>
      <c r="I23" s="257">
        <v>5</v>
      </c>
      <c r="J23" s="257"/>
      <c r="K23" s="257">
        <v>5</v>
      </c>
      <c r="L23" s="257"/>
      <c r="M23" s="257">
        <v>5</v>
      </c>
      <c r="N23" s="257"/>
      <c r="O23" s="257">
        <v>6</v>
      </c>
      <c r="P23" s="257">
        <v>2</v>
      </c>
      <c r="Q23" s="257">
        <v>6</v>
      </c>
      <c r="R23" s="257"/>
      <c r="S23" s="257"/>
      <c r="T23" s="258"/>
      <c r="U23" s="257">
        <f t="shared" si="1"/>
        <v>128</v>
      </c>
      <c r="V23" s="357">
        <f t="shared" si="2"/>
        <v>5.12</v>
      </c>
      <c r="W23" s="257">
        <v>5</v>
      </c>
      <c r="X23" s="257">
        <v>4</v>
      </c>
      <c r="Y23" s="257">
        <v>5</v>
      </c>
      <c r="Z23" s="257"/>
      <c r="AA23" s="257">
        <v>6</v>
      </c>
      <c r="AB23" s="257"/>
      <c r="AC23" s="257">
        <v>5</v>
      </c>
      <c r="AD23" s="257"/>
      <c r="AE23" s="257">
        <v>6</v>
      </c>
      <c r="AF23" s="257"/>
      <c r="AG23" s="257">
        <v>5</v>
      </c>
      <c r="AH23" s="257"/>
      <c r="AI23" s="257">
        <f t="shared" si="3"/>
        <v>132</v>
      </c>
      <c r="AJ23" s="357">
        <f t="shared" si="4"/>
        <v>5.28</v>
      </c>
      <c r="AK23" s="357">
        <f t="shared" si="5"/>
        <v>5.2</v>
      </c>
      <c r="AL23" s="256" t="str">
        <f t="shared" si="6"/>
        <v>Trung b×nh</v>
      </c>
      <c r="AM23" s="845">
        <f t="shared" si="27"/>
        <v>0</v>
      </c>
      <c r="AN23" s="389" t="str">
        <f t="shared" si="7"/>
        <v>Lªn Líp</v>
      </c>
      <c r="AO23" s="257">
        <v>7</v>
      </c>
      <c r="AP23" s="713"/>
      <c r="AQ23" s="257">
        <v>6</v>
      </c>
      <c r="AR23" s="713"/>
      <c r="AS23" s="257">
        <v>6</v>
      </c>
      <c r="AT23" s="713"/>
      <c r="AU23" s="257">
        <v>6</v>
      </c>
      <c r="AV23" s="713"/>
      <c r="AW23" s="257">
        <v>7</v>
      </c>
      <c r="AX23" s="257"/>
      <c r="AY23" s="257">
        <v>6</v>
      </c>
      <c r="AZ23" s="257"/>
      <c r="BA23" s="257">
        <v>6</v>
      </c>
      <c r="BB23" s="257"/>
      <c r="BC23" s="257">
        <v>6</v>
      </c>
      <c r="BD23" s="257"/>
      <c r="BE23" s="257">
        <v>7</v>
      </c>
      <c r="BF23" s="257"/>
      <c r="BG23" s="257">
        <v>6</v>
      </c>
      <c r="BH23" s="257"/>
      <c r="BI23" s="257">
        <v>5</v>
      </c>
      <c r="BJ23" s="359"/>
      <c r="BK23" s="257">
        <f t="shared" si="8"/>
        <v>216</v>
      </c>
      <c r="BL23" s="434">
        <f t="shared" si="26"/>
        <v>6.171428571428572</v>
      </c>
      <c r="BM23" s="845">
        <f t="shared" si="9"/>
        <v>0</v>
      </c>
      <c r="BN23" s="257">
        <v>5</v>
      </c>
      <c r="BO23" s="368">
        <v>4</v>
      </c>
      <c r="BP23" s="257">
        <v>5</v>
      </c>
      <c r="BQ23" s="368"/>
      <c r="BR23" s="257">
        <v>6</v>
      </c>
      <c r="BS23" s="368"/>
      <c r="BT23" s="257">
        <v>5</v>
      </c>
      <c r="BU23" s="368"/>
      <c r="BV23" s="257">
        <v>7</v>
      </c>
      <c r="BW23" s="368">
        <v>2</v>
      </c>
      <c r="BX23" s="257">
        <v>7</v>
      </c>
      <c r="BY23" s="368"/>
      <c r="BZ23" s="257">
        <v>5</v>
      </c>
      <c r="CA23" s="359"/>
      <c r="CB23" s="258">
        <f t="shared" si="10"/>
        <v>141</v>
      </c>
      <c r="CC23" s="434">
        <f t="shared" si="11"/>
        <v>5.64</v>
      </c>
      <c r="CD23" s="357">
        <f t="shared" si="12"/>
        <v>5.95</v>
      </c>
      <c r="CE23" s="845">
        <f t="shared" si="13"/>
        <v>0</v>
      </c>
      <c r="CF23" s="256" t="str">
        <f t="shared" si="14"/>
        <v>Trung b×nh</v>
      </c>
      <c r="CG23" s="831" t="str">
        <f t="shared" si="15"/>
        <v>Lªn líp</v>
      </c>
      <c r="CH23" s="257">
        <v>8</v>
      </c>
      <c r="CI23" s="713"/>
      <c r="CJ23" s="257">
        <v>3</v>
      </c>
      <c r="CK23" s="713"/>
      <c r="CL23" s="257">
        <v>5</v>
      </c>
      <c r="CM23" s="713"/>
      <c r="CN23" s="257">
        <v>6</v>
      </c>
      <c r="CO23" s="713"/>
      <c r="CP23" s="257">
        <v>5</v>
      </c>
      <c r="CQ23" s="257"/>
      <c r="CR23" s="257">
        <v>4</v>
      </c>
      <c r="CS23" s="257"/>
      <c r="CT23" s="257">
        <v>4</v>
      </c>
      <c r="CU23" s="257"/>
      <c r="CV23" s="257">
        <v>8</v>
      </c>
      <c r="CW23" s="257"/>
      <c r="CX23" s="257">
        <v>6</v>
      </c>
      <c r="CY23" s="257"/>
      <c r="CZ23" s="257">
        <v>5</v>
      </c>
      <c r="DA23" s="257"/>
      <c r="DB23" s="257">
        <v>5</v>
      </c>
      <c r="DC23" s="359"/>
      <c r="DD23" s="257">
        <f t="shared" si="16"/>
        <v>177</v>
      </c>
      <c r="DE23" s="434">
        <f t="shared" si="17"/>
        <v>5.363636363636363</v>
      </c>
      <c r="DF23" s="845">
        <f t="shared" si="18"/>
        <v>8</v>
      </c>
      <c r="DG23" s="933" t="str">
        <f t="shared" si="19"/>
        <v>Trung bình</v>
      </c>
      <c r="DH23" s="257"/>
      <c r="DI23" s="368"/>
      <c r="DJ23" s="257"/>
      <c r="DK23" s="368"/>
      <c r="DL23" s="257"/>
      <c r="DM23" s="368"/>
      <c r="DN23" s="257"/>
      <c r="DO23" s="368"/>
      <c r="DP23" s="257"/>
      <c r="DQ23" s="368"/>
      <c r="DR23" s="257"/>
      <c r="DS23" s="368"/>
      <c r="DT23" s="257"/>
      <c r="DU23" s="359"/>
      <c r="DV23" s="258">
        <f t="shared" si="20"/>
        <v>0</v>
      </c>
      <c r="DW23" s="434">
        <f t="shared" si="21"/>
        <v>0</v>
      </c>
      <c r="DX23" s="357">
        <f t="shared" si="22"/>
        <v>2.95</v>
      </c>
      <c r="DY23" s="845">
        <f t="shared" si="23"/>
        <v>33</v>
      </c>
      <c r="DZ23" s="256" t="str">
        <f t="shared" si="24"/>
        <v>KÐm</v>
      </c>
      <c r="EA23" s="832" t="str">
        <f t="shared" si="25"/>
        <v>Lªn líp</v>
      </c>
      <c r="EB23" s="433"/>
      <c r="EC23" s="433"/>
      <c r="ED23" s="433"/>
      <c r="EE23" s="433"/>
      <c r="EF23" s="433"/>
      <c r="EG23" s="433"/>
      <c r="EH23" s="433"/>
      <c r="EI23" s="433"/>
      <c r="EJ23" s="438"/>
    </row>
    <row r="24" spans="1:140" ht="13.5" customHeight="1">
      <c r="A24" s="256">
        <v>19</v>
      </c>
      <c r="B24" s="234" t="s">
        <v>265</v>
      </c>
      <c r="C24" s="235" t="s">
        <v>264</v>
      </c>
      <c r="D24" s="770" t="s">
        <v>497</v>
      </c>
      <c r="E24" s="368">
        <v>7</v>
      </c>
      <c r="F24" s="368"/>
      <c r="G24" s="257">
        <v>6</v>
      </c>
      <c r="H24" s="257"/>
      <c r="I24" s="257">
        <v>5</v>
      </c>
      <c r="J24" s="257"/>
      <c r="K24" s="257">
        <v>5</v>
      </c>
      <c r="L24" s="257" t="s">
        <v>425</v>
      </c>
      <c r="M24" s="257">
        <v>5</v>
      </c>
      <c r="N24" s="257"/>
      <c r="O24" s="257">
        <v>5</v>
      </c>
      <c r="P24" s="257">
        <v>3</v>
      </c>
      <c r="Q24" s="257">
        <v>5</v>
      </c>
      <c r="R24" s="257"/>
      <c r="S24" s="257"/>
      <c r="T24" s="258"/>
      <c r="U24" s="257">
        <f t="shared" si="1"/>
        <v>139</v>
      </c>
      <c r="V24" s="357">
        <f t="shared" si="2"/>
        <v>5.56</v>
      </c>
      <c r="W24" s="257">
        <v>6</v>
      </c>
      <c r="X24" s="257">
        <v>4</v>
      </c>
      <c r="Y24" s="257">
        <v>5</v>
      </c>
      <c r="Z24" s="257"/>
      <c r="AA24" s="257">
        <v>7</v>
      </c>
      <c r="AB24" s="257"/>
      <c r="AC24" s="257">
        <v>6</v>
      </c>
      <c r="AD24" s="257"/>
      <c r="AE24" s="257">
        <v>6</v>
      </c>
      <c r="AF24" s="257"/>
      <c r="AG24" s="257">
        <v>5</v>
      </c>
      <c r="AH24" s="257"/>
      <c r="AI24" s="257">
        <f t="shared" si="3"/>
        <v>145</v>
      </c>
      <c r="AJ24" s="357">
        <f t="shared" si="4"/>
        <v>5.8</v>
      </c>
      <c r="AK24" s="357">
        <f t="shared" si="5"/>
        <v>5.68</v>
      </c>
      <c r="AL24" s="256" t="str">
        <f t="shared" si="6"/>
        <v>Trung b×nh</v>
      </c>
      <c r="AM24" s="845">
        <f t="shared" si="27"/>
        <v>0</v>
      </c>
      <c r="AN24" s="389" t="str">
        <f t="shared" si="7"/>
        <v>Lªn Líp</v>
      </c>
      <c r="AO24" s="257">
        <v>7</v>
      </c>
      <c r="AP24" s="713"/>
      <c r="AQ24" s="257">
        <v>7</v>
      </c>
      <c r="AR24" s="713"/>
      <c r="AS24" s="257">
        <v>5</v>
      </c>
      <c r="AT24" s="713"/>
      <c r="AU24" s="257">
        <v>7</v>
      </c>
      <c r="AV24" s="713"/>
      <c r="AW24" s="257">
        <v>6</v>
      </c>
      <c r="AX24" s="257"/>
      <c r="AY24" s="257">
        <v>8</v>
      </c>
      <c r="AZ24" s="257"/>
      <c r="BA24" s="257">
        <v>5</v>
      </c>
      <c r="BB24" s="257"/>
      <c r="BC24" s="257">
        <v>5</v>
      </c>
      <c r="BD24" s="257"/>
      <c r="BE24" s="257">
        <v>6</v>
      </c>
      <c r="BF24" s="257"/>
      <c r="BG24" s="257">
        <v>6</v>
      </c>
      <c r="BH24" s="257"/>
      <c r="BI24" s="257">
        <v>5</v>
      </c>
      <c r="BJ24" s="359"/>
      <c r="BK24" s="257">
        <f t="shared" si="8"/>
        <v>214</v>
      </c>
      <c r="BL24" s="434">
        <f t="shared" si="26"/>
        <v>6.114285714285714</v>
      </c>
      <c r="BM24" s="845">
        <f t="shared" si="9"/>
        <v>0</v>
      </c>
      <c r="BN24" s="257">
        <v>5</v>
      </c>
      <c r="BO24" s="368">
        <v>3</v>
      </c>
      <c r="BP24" s="257">
        <v>5</v>
      </c>
      <c r="BQ24" s="368"/>
      <c r="BR24" s="257">
        <v>7</v>
      </c>
      <c r="BS24" s="368"/>
      <c r="BT24" s="257">
        <v>7</v>
      </c>
      <c r="BU24" s="368"/>
      <c r="BV24" s="257">
        <v>5</v>
      </c>
      <c r="BW24" s="368"/>
      <c r="BX24" s="257">
        <v>6</v>
      </c>
      <c r="BY24" s="368"/>
      <c r="BZ24" s="257">
        <v>5</v>
      </c>
      <c r="CA24" s="359">
        <v>3</v>
      </c>
      <c r="CB24" s="258">
        <f t="shared" si="10"/>
        <v>144</v>
      </c>
      <c r="CC24" s="434">
        <f t="shared" si="11"/>
        <v>5.76</v>
      </c>
      <c r="CD24" s="357">
        <f t="shared" si="12"/>
        <v>5.966666666666667</v>
      </c>
      <c r="CE24" s="845">
        <f t="shared" si="13"/>
        <v>0</v>
      </c>
      <c r="CF24" s="256" t="str">
        <f t="shared" si="14"/>
        <v>Trung b×nh</v>
      </c>
      <c r="CG24" s="831" t="str">
        <f t="shared" si="15"/>
        <v>Lªn líp</v>
      </c>
      <c r="CH24" s="257">
        <v>8</v>
      </c>
      <c r="CI24" s="713"/>
      <c r="CJ24" s="257">
        <v>5</v>
      </c>
      <c r="CK24" s="713"/>
      <c r="CL24" s="257">
        <v>5</v>
      </c>
      <c r="CM24" s="713"/>
      <c r="CN24" s="257">
        <v>6</v>
      </c>
      <c r="CO24" s="713"/>
      <c r="CP24" s="257">
        <v>5</v>
      </c>
      <c r="CQ24" s="257"/>
      <c r="CR24" s="257">
        <v>5</v>
      </c>
      <c r="CS24" s="257"/>
      <c r="CT24" s="257">
        <v>5</v>
      </c>
      <c r="CU24" s="257"/>
      <c r="CV24" s="257">
        <v>6</v>
      </c>
      <c r="CW24" s="257"/>
      <c r="CX24" s="257">
        <v>6</v>
      </c>
      <c r="CY24" s="257"/>
      <c r="CZ24" s="257">
        <v>6</v>
      </c>
      <c r="DA24" s="257"/>
      <c r="DB24" s="257">
        <v>3</v>
      </c>
      <c r="DC24" s="359"/>
      <c r="DD24" s="257">
        <f t="shared" si="16"/>
        <v>177</v>
      </c>
      <c r="DE24" s="434">
        <f t="shared" si="17"/>
        <v>5.363636363636363</v>
      </c>
      <c r="DF24" s="845">
        <f t="shared" si="18"/>
        <v>3</v>
      </c>
      <c r="DG24" s="933" t="str">
        <f t="shared" si="19"/>
        <v>Trung bình</v>
      </c>
      <c r="DH24" s="257"/>
      <c r="DI24" s="368"/>
      <c r="DJ24" s="257"/>
      <c r="DK24" s="368"/>
      <c r="DL24" s="257"/>
      <c r="DM24" s="368"/>
      <c r="DN24" s="257"/>
      <c r="DO24" s="368"/>
      <c r="DP24" s="257"/>
      <c r="DQ24" s="368"/>
      <c r="DR24" s="257"/>
      <c r="DS24" s="368"/>
      <c r="DT24" s="257"/>
      <c r="DU24" s="359"/>
      <c r="DV24" s="258">
        <f t="shared" si="20"/>
        <v>0</v>
      </c>
      <c r="DW24" s="434">
        <f t="shared" si="21"/>
        <v>0</v>
      </c>
      <c r="DX24" s="357">
        <f t="shared" si="22"/>
        <v>2.95</v>
      </c>
      <c r="DY24" s="845">
        <f t="shared" si="23"/>
        <v>28</v>
      </c>
      <c r="DZ24" s="256" t="str">
        <f t="shared" si="24"/>
        <v>KÐm</v>
      </c>
      <c r="EA24" s="832" t="str">
        <f t="shared" si="25"/>
        <v>Lªn líp</v>
      </c>
      <c r="EB24" s="433"/>
      <c r="EC24" s="433"/>
      <c r="ED24" s="433"/>
      <c r="EE24" s="433"/>
      <c r="EF24" s="433"/>
      <c r="EG24" s="433"/>
      <c r="EH24" s="433"/>
      <c r="EI24" s="433"/>
      <c r="EJ24" s="438"/>
    </row>
    <row r="25" spans="1:174" s="470" customFormat="1" ht="13.5" customHeight="1">
      <c r="A25" s="387">
        <v>20</v>
      </c>
      <c r="B25" s="460" t="s">
        <v>266</v>
      </c>
      <c r="C25" s="461" t="s">
        <v>201</v>
      </c>
      <c r="D25" s="909" t="s">
        <v>498</v>
      </c>
      <c r="E25" s="462">
        <v>7</v>
      </c>
      <c r="F25" s="462"/>
      <c r="G25" s="463">
        <v>7</v>
      </c>
      <c r="H25" s="463"/>
      <c r="I25" s="463">
        <v>6</v>
      </c>
      <c r="J25" s="463"/>
      <c r="K25" s="463">
        <v>7</v>
      </c>
      <c r="L25" s="463"/>
      <c r="M25" s="463">
        <v>5</v>
      </c>
      <c r="N25" s="463"/>
      <c r="O25" s="463">
        <v>5</v>
      </c>
      <c r="P25" s="463"/>
      <c r="Q25" s="463">
        <v>7</v>
      </c>
      <c r="R25" s="463"/>
      <c r="S25" s="463"/>
      <c r="T25" s="464"/>
      <c r="U25" s="463">
        <f t="shared" si="1"/>
        <v>158</v>
      </c>
      <c r="V25" s="465">
        <f t="shared" si="2"/>
        <v>6.32</v>
      </c>
      <c r="W25" s="463">
        <v>7</v>
      </c>
      <c r="X25" s="463"/>
      <c r="Y25" s="463">
        <v>6</v>
      </c>
      <c r="Z25" s="463"/>
      <c r="AA25" s="463">
        <v>8</v>
      </c>
      <c r="AB25" s="463"/>
      <c r="AC25" s="463">
        <v>7</v>
      </c>
      <c r="AD25" s="463"/>
      <c r="AE25" s="463">
        <v>7</v>
      </c>
      <c r="AF25" s="463"/>
      <c r="AG25" s="463">
        <v>8</v>
      </c>
      <c r="AH25" s="463"/>
      <c r="AI25" s="463">
        <f t="shared" si="3"/>
        <v>180</v>
      </c>
      <c r="AJ25" s="465">
        <f t="shared" si="4"/>
        <v>7.2</v>
      </c>
      <c r="AK25" s="465">
        <f t="shared" si="5"/>
        <v>6.76</v>
      </c>
      <c r="AL25" s="387" t="str">
        <f t="shared" si="6"/>
        <v>TB Kh¸</v>
      </c>
      <c r="AM25" s="405">
        <f t="shared" si="27"/>
        <v>0</v>
      </c>
      <c r="AN25" s="393" t="str">
        <f t="shared" si="7"/>
        <v>Lªn Líp</v>
      </c>
      <c r="AO25" s="463">
        <v>8</v>
      </c>
      <c r="AP25" s="910"/>
      <c r="AQ25" s="463">
        <v>8</v>
      </c>
      <c r="AR25" s="910"/>
      <c r="AS25" s="463">
        <v>8</v>
      </c>
      <c r="AT25" s="910"/>
      <c r="AU25" s="463">
        <v>7</v>
      </c>
      <c r="AV25" s="910"/>
      <c r="AW25" s="463">
        <v>7</v>
      </c>
      <c r="AX25" s="463"/>
      <c r="AY25" s="463">
        <v>5</v>
      </c>
      <c r="AZ25" s="463"/>
      <c r="BA25" s="463">
        <v>5</v>
      </c>
      <c r="BB25" s="463"/>
      <c r="BC25" s="463">
        <v>7</v>
      </c>
      <c r="BD25" s="463"/>
      <c r="BE25" s="463">
        <v>8</v>
      </c>
      <c r="BF25" s="463"/>
      <c r="BG25" s="463">
        <v>6</v>
      </c>
      <c r="BH25" s="463"/>
      <c r="BI25" s="463">
        <v>7</v>
      </c>
      <c r="BJ25" s="467"/>
      <c r="BK25" s="463">
        <f t="shared" si="8"/>
        <v>242</v>
      </c>
      <c r="BL25" s="911">
        <f t="shared" si="26"/>
        <v>6.914285714285715</v>
      </c>
      <c r="BM25" s="405">
        <f t="shared" si="9"/>
        <v>0</v>
      </c>
      <c r="BN25" s="463">
        <v>7</v>
      </c>
      <c r="BO25" s="462"/>
      <c r="BP25" s="463">
        <v>7</v>
      </c>
      <c r="BQ25" s="462"/>
      <c r="BR25" s="463">
        <v>8</v>
      </c>
      <c r="BS25" s="462"/>
      <c r="BT25" s="463">
        <v>7</v>
      </c>
      <c r="BU25" s="462"/>
      <c r="BV25" s="463">
        <v>8</v>
      </c>
      <c r="BW25" s="462"/>
      <c r="BX25" s="463">
        <v>9</v>
      </c>
      <c r="BY25" s="462"/>
      <c r="BZ25" s="463">
        <v>5</v>
      </c>
      <c r="CA25" s="467"/>
      <c r="CB25" s="464">
        <f t="shared" si="10"/>
        <v>182</v>
      </c>
      <c r="CC25" s="911">
        <f t="shared" si="11"/>
        <v>7.28</v>
      </c>
      <c r="CD25" s="465">
        <f t="shared" si="12"/>
        <v>7.066666666666666</v>
      </c>
      <c r="CE25" s="405">
        <f t="shared" si="13"/>
        <v>0</v>
      </c>
      <c r="CF25" s="387" t="str">
        <f t="shared" si="14"/>
        <v>Kh¸</v>
      </c>
      <c r="CG25" s="912" t="str">
        <f t="shared" si="15"/>
        <v>Lªn líp</v>
      </c>
      <c r="CH25" s="463">
        <v>8</v>
      </c>
      <c r="CI25" s="910"/>
      <c r="CJ25" s="463">
        <v>9</v>
      </c>
      <c r="CK25" s="910"/>
      <c r="CL25" s="463">
        <v>6</v>
      </c>
      <c r="CM25" s="910"/>
      <c r="CN25" s="463">
        <v>8</v>
      </c>
      <c r="CO25" s="910"/>
      <c r="CP25" s="463">
        <v>8</v>
      </c>
      <c r="CQ25" s="463"/>
      <c r="CR25" s="463">
        <v>8</v>
      </c>
      <c r="CS25" s="463"/>
      <c r="CT25" s="463">
        <v>8</v>
      </c>
      <c r="CU25" s="463"/>
      <c r="CV25" s="463">
        <v>6</v>
      </c>
      <c r="CW25" s="463"/>
      <c r="CX25" s="463">
        <v>6</v>
      </c>
      <c r="CY25" s="463"/>
      <c r="CZ25" s="463">
        <v>8</v>
      </c>
      <c r="DA25" s="463"/>
      <c r="DB25" s="463">
        <v>7</v>
      </c>
      <c r="DC25" s="467"/>
      <c r="DD25" s="463">
        <f t="shared" si="16"/>
        <v>241</v>
      </c>
      <c r="DE25" s="911">
        <f t="shared" si="17"/>
        <v>7.303030303030303</v>
      </c>
      <c r="DF25" s="405">
        <f t="shared" si="18"/>
        <v>0</v>
      </c>
      <c r="DG25" s="933" t="str">
        <f t="shared" si="19"/>
        <v>Khá</v>
      </c>
      <c r="DH25" s="463"/>
      <c r="DI25" s="462"/>
      <c r="DJ25" s="463"/>
      <c r="DK25" s="462"/>
      <c r="DL25" s="463"/>
      <c r="DM25" s="462"/>
      <c r="DN25" s="463"/>
      <c r="DO25" s="462"/>
      <c r="DP25" s="463"/>
      <c r="DQ25" s="462"/>
      <c r="DR25" s="463"/>
      <c r="DS25" s="462"/>
      <c r="DT25" s="463"/>
      <c r="DU25" s="467"/>
      <c r="DV25" s="464">
        <f t="shared" si="20"/>
        <v>0</v>
      </c>
      <c r="DW25" s="911">
        <f t="shared" si="21"/>
        <v>0</v>
      </c>
      <c r="DX25" s="465">
        <f t="shared" si="22"/>
        <v>4.016666666666667</v>
      </c>
      <c r="DY25" s="405">
        <f t="shared" si="23"/>
        <v>25</v>
      </c>
      <c r="DZ25" s="387" t="str">
        <f t="shared" si="24"/>
        <v>YÕu</v>
      </c>
      <c r="EA25" s="913" t="str">
        <f t="shared" si="25"/>
        <v>Lªn líp</v>
      </c>
      <c r="EB25" s="467"/>
      <c r="EC25" s="467"/>
      <c r="ED25" s="467"/>
      <c r="EE25" s="467"/>
      <c r="EF25" s="467"/>
      <c r="EG25" s="467"/>
      <c r="EH25" s="467"/>
      <c r="EI25" s="467"/>
      <c r="EJ25" s="406"/>
      <c r="EK25" s="469"/>
      <c r="EL25" s="469"/>
      <c r="EM25" s="469"/>
      <c r="EN25" s="469"/>
      <c r="EO25" s="469"/>
      <c r="EP25" s="469"/>
      <c r="EQ25" s="469"/>
      <c r="ER25" s="469"/>
      <c r="ES25" s="469"/>
      <c r="ET25" s="469"/>
      <c r="EU25" s="469"/>
      <c r="EV25" s="469"/>
      <c r="EW25" s="469"/>
      <c r="EX25" s="469"/>
      <c r="EY25" s="469"/>
      <c r="EZ25" s="469"/>
      <c r="FA25" s="469"/>
      <c r="FB25" s="469"/>
      <c r="FC25" s="469"/>
      <c r="FD25" s="469"/>
      <c r="FE25" s="469"/>
      <c r="FF25" s="469"/>
      <c r="FG25" s="469"/>
      <c r="FH25" s="469"/>
      <c r="FI25" s="469"/>
      <c r="FJ25" s="469"/>
      <c r="FK25" s="469"/>
      <c r="FL25" s="469"/>
      <c r="FM25" s="469"/>
      <c r="FN25" s="469"/>
      <c r="FO25" s="469"/>
      <c r="FP25" s="469"/>
      <c r="FQ25" s="469"/>
      <c r="FR25" s="469"/>
    </row>
    <row r="26" spans="1:140" ht="13.5" customHeight="1">
      <c r="A26" s="256">
        <v>21</v>
      </c>
      <c r="B26" s="234" t="s">
        <v>267</v>
      </c>
      <c r="C26" s="235" t="s">
        <v>202</v>
      </c>
      <c r="D26" s="770" t="s">
        <v>499</v>
      </c>
      <c r="E26" s="368">
        <v>6</v>
      </c>
      <c r="F26" s="368"/>
      <c r="G26" s="257">
        <v>6</v>
      </c>
      <c r="H26" s="257"/>
      <c r="I26" s="257">
        <v>4</v>
      </c>
      <c r="J26" s="257">
        <v>4</v>
      </c>
      <c r="K26" s="257">
        <v>6</v>
      </c>
      <c r="L26" s="257"/>
      <c r="M26" s="257">
        <v>5</v>
      </c>
      <c r="N26" s="257"/>
      <c r="O26" s="257">
        <v>6</v>
      </c>
      <c r="P26" s="257"/>
      <c r="Q26" s="257">
        <v>6</v>
      </c>
      <c r="R26" s="257"/>
      <c r="S26" s="257"/>
      <c r="T26" s="258"/>
      <c r="U26" s="257">
        <f t="shared" si="1"/>
        <v>137</v>
      </c>
      <c r="V26" s="357">
        <f t="shared" si="2"/>
        <v>5.48</v>
      </c>
      <c r="W26" s="257">
        <v>5</v>
      </c>
      <c r="X26" s="257"/>
      <c r="Y26" s="257">
        <v>6</v>
      </c>
      <c r="Z26" s="257"/>
      <c r="AA26" s="257">
        <v>7</v>
      </c>
      <c r="AB26" s="257"/>
      <c r="AC26" s="257">
        <v>6</v>
      </c>
      <c r="AD26" s="257"/>
      <c r="AE26" s="257">
        <v>6</v>
      </c>
      <c r="AF26" s="257"/>
      <c r="AG26" s="257">
        <v>6</v>
      </c>
      <c r="AH26" s="257"/>
      <c r="AI26" s="257">
        <f t="shared" si="3"/>
        <v>146</v>
      </c>
      <c r="AJ26" s="357">
        <f t="shared" si="4"/>
        <v>5.84</v>
      </c>
      <c r="AK26" s="357">
        <f t="shared" si="5"/>
        <v>5.66</v>
      </c>
      <c r="AL26" s="256" t="str">
        <f t="shared" si="6"/>
        <v>Trung b×nh</v>
      </c>
      <c r="AM26" s="845">
        <f t="shared" si="27"/>
        <v>5</v>
      </c>
      <c r="AN26" s="389" t="str">
        <f t="shared" si="7"/>
        <v>Lªn Líp</v>
      </c>
      <c r="AO26" s="257">
        <v>7</v>
      </c>
      <c r="AP26" s="713"/>
      <c r="AQ26" s="257">
        <v>6</v>
      </c>
      <c r="AR26" s="713"/>
      <c r="AS26" s="257">
        <v>6</v>
      </c>
      <c r="AT26" s="713"/>
      <c r="AU26" s="257">
        <v>7</v>
      </c>
      <c r="AV26" s="713"/>
      <c r="AW26" s="257">
        <v>7</v>
      </c>
      <c r="AX26" s="257"/>
      <c r="AY26" s="257">
        <v>5</v>
      </c>
      <c r="AZ26" s="257"/>
      <c r="BA26" s="257">
        <v>5</v>
      </c>
      <c r="BB26" s="257"/>
      <c r="BC26" s="257">
        <v>6</v>
      </c>
      <c r="BD26" s="257"/>
      <c r="BE26" s="257">
        <v>9</v>
      </c>
      <c r="BF26" s="257"/>
      <c r="BG26" s="257">
        <v>3</v>
      </c>
      <c r="BH26" s="257"/>
      <c r="BI26" s="257">
        <v>6</v>
      </c>
      <c r="BJ26" s="359"/>
      <c r="BK26" s="257">
        <f t="shared" si="8"/>
        <v>210</v>
      </c>
      <c r="BL26" s="434">
        <f t="shared" si="26"/>
        <v>6</v>
      </c>
      <c r="BM26" s="845">
        <f t="shared" si="9"/>
        <v>9</v>
      </c>
      <c r="BN26" s="257">
        <v>6</v>
      </c>
      <c r="BO26" s="368"/>
      <c r="BP26" s="257">
        <v>6</v>
      </c>
      <c r="BQ26" s="368"/>
      <c r="BR26" s="257">
        <v>8</v>
      </c>
      <c r="BS26" s="368"/>
      <c r="BT26" s="257">
        <v>7</v>
      </c>
      <c r="BU26" s="368"/>
      <c r="BV26" s="257">
        <v>6</v>
      </c>
      <c r="BW26" s="368"/>
      <c r="BX26" s="257">
        <v>7</v>
      </c>
      <c r="BY26" s="368"/>
      <c r="BZ26" s="257">
        <v>6</v>
      </c>
      <c r="CA26" s="359"/>
      <c r="CB26" s="258">
        <f t="shared" si="10"/>
        <v>165</v>
      </c>
      <c r="CC26" s="434">
        <f t="shared" si="11"/>
        <v>6.6</v>
      </c>
      <c r="CD26" s="357">
        <f t="shared" si="12"/>
        <v>6.25</v>
      </c>
      <c r="CE26" s="845">
        <f t="shared" si="13"/>
        <v>9</v>
      </c>
      <c r="CF26" s="256" t="str">
        <f t="shared" si="14"/>
        <v>TB Kh¸</v>
      </c>
      <c r="CG26" s="831" t="str">
        <f t="shared" si="15"/>
        <v>Lªn líp</v>
      </c>
      <c r="CH26" s="257">
        <v>7</v>
      </c>
      <c r="CI26" s="713"/>
      <c r="CJ26" s="257">
        <v>8</v>
      </c>
      <c r="CK26" s="713"/>
      <c r="CL26" s="257">
        <v>5</v>
      </c>
      <c r="CM26" s="713"/>
      <c r="CN26" s="257">
        <v>7</v>
      </c>
      <c r="CO26" s="713"/>
      <c r="CP26" s="257">
        <v>5</v>
      </c>
      <c r="CQ26" s="257"/>
      <c r="CR26" s="257">
        <v>5</v>
      </c>
      <c r="CS26" s="257"/>
      <c r="CT26" s="257">
        <v>5</v>
      </c>
      <c r="CU26" s="257"/>
      <c r="CV26" s="257">
        <v>7</v>
      </c>
      <c r="CW26" s="257"/>
      <c r="CX26" s="257">
        <v>5</v>
      </c>
      <c r="CY26" s="257"/>
      <c r="CZ26" s="257">
        <v>5</v>
      </c>
      <c r="DA26" s="257"/>
      <c r="DB26" s="257">
        <v>6</v>
      </c>
      <c r="DC26" s="359"/>
      <c r="DD26" s="257">
        <f t="shared" si="16"/>
        <v>192</v>
      </c>
      <c r="DE26" s="434">
        <f t="shared" si="17"/>
        <v>5.818181818181818</v>
      </c>
      <c r="DF26" s="845">
        <f t="shared" si="18"/>
        <v>9</v>
      </c>
      <c r="DG26" s="933" t="str">
        <f t="shared" si="19"/>
        <v>Trung bình</v>
      </c>
      <c r="DH26" s="257"/>
      <c r="DI26" s="368"/>
      <c r="DJ26" s="257"/>
      <c r="DK26" s="368"/>
      <c r="DL26" s="257"/>
      <c r="DM26" s="368"/>
      <c r="DN26" s="257"/>
      <c r="DO26" s="368"/>
      <c r="DP26" s="257"/>
      <c r="DQ26" s="368"/>
      <c r="DR26" s="257"/>
      <c r="DS26" s="368"/>
      <c r="DT26" s="257"/>
      <c r="DU26" s="359"/>
      <c r="DV26" s="258">
        <f t="shared" si="20"/>
        <v>0</v>
      </c>
      <c r="DW26" s="434">
        <f t="shared" si="21"/>
        <v>0</v>
      </c>
      <c r="DX26" s="357">
        <f t="shared" si="22"/>
        <v>3.2</v>
      </c>
      <c r="DY26" s="845">
        <f t="shared" si="23"/>
        <v>34</v>
      </c>
      <c r="DZ26" s="256" t="str">
        <f t="shared" si="24"/>
        <v>KÐm</v>
      </c>
      <c r="EA26" s="832" t="str">
        <f t="shared" si="25"/>
        <v>Lªn líp</v>
      </c>
      <c r="EB26" s="433"/>
      <c r="EC26" s="433"/>
      <c r="ED26" s="433"/>
      <c r="EE26" s="433"/>
      <c r="EF26" s="433"/>
      <c r="EG26" s="433"/>
      <c r="EH26" s="433"/>
      <c r="EI26" s="433"/>
      <c r="EJ26" s="438"/>
    </row>
    <row r="27" spans="1:174" s="470" customFormat="1" ht="13.5" customHeight="1">
      <c r="A27" s="387">
        <v>22</v>
      </c>
      <c r="B27" s="460" t="s">
        <v>216</v>
      </c>
      <c r="C27" s="461" t="s">
        <v>268</v>
      </c>
      <c r="D27" s="914">
        <v>33516</v>
      </c>
      <c r="E27" s="462">
        <v>8</v>
      </c>
      <c r="F27" s="462"/>
      <c r="G27" s="463">
        <v>7</v>
      </c>
      <c r="H27" s="463"/>
      <c r="I27" s="463">
        <v>5</v>
      </c>
      <c r="J27" s="463">
        <v>4</v>
      </c>
      <c r="K27" s="463">
        <v>7</v>
      </c>
      <c r="L27" s="463"/>
      <c r="M27" s="463">
        <v>6</v>
      </c>
      <c r="N27" s="463"/>
      <c r="O27" s="463">
        <v>5</v>
      </c>
      <c r="P27" s="463"/>
      <c r="Q27" s="463">
        <v>8</v>
      </c>
      <c r="R27" s="463"/>
      <c r="S27" s="463"/>
      <c r="T27" s="464"/>
      <c r="U27" s="463">
        <f t="shared" si="1"/>
        <v>161</v>
      </c>
      <c r="V27" s="465">
        <f t="shared" si="2"/>
        <v>6.44</v>
      </c>
      <c r="W27" s="463">
        <v>7</v>
      </c>
      <c r="X27" s="463"/>
      <c r="Y27" s="463">
        <v>6</v>
      </c>
      <c r="Z27" s="463"/>
      <c r="AA27" s="463">
        <v>8</v>
      </c>
      <c r="AB27" s="463"/>
      <c r="AC27" s="463">
        <v>7</v>
      </c>
      <c r="AD27" s="463"/>
      <c r="AE27" s="463">
        <v>7</v>
      </c>
      <c r="AF27" s="463"/>
      <c r="AG27" s="463">
        <v>5</v>
      </c>
      <c r="AH27" s="463"/>
      <c r="AI27" s="463">
        <f t="shared" si="3"/>
        <v>165</v>
      </c>
      <c r="AJ27" s="465">
        <f t="shared" si="4"/>
        <v>6.6</v>
      </c>
      <c r="AK27" s="465">
        <f t="shared" si="5"/>
        <v>6.52</v>
      </c>
      <c r="AL27" s="387" t="str">
        <f t="shared" si="6"/>
        <v>TB Kh¸</v>
      </c>
      <c r="AM27" s="405">
        <f t="shared" si="27"/>
        <v>0</v>
      </c>
      <c r="AN27" s="393" t="str">
        <f t="shared" si="7"/>
        <v>Lªn Líp</v>
      </c>
      <c r="AO27" s="463">
        <v>7</v>
      </c>
      <c r="AP27" s="910"/>
      <c r="AQ27" s="463">
        <v>7</v>
      </c>
      <c r="AR27" s="910"/>
      <c r="AS27" s="463">
        <v>5</v>
      </c>
      <c r="AT27" s="910"/>
      <c r="AU27" s="463">
        <v>7</v>
      </c>
      <c r="AV27" s="910"/>
      <c r="AW27" s="463">
        <v>5</v>
      </c>
      <c r="AX27" s="463"/>
      <c r="AY27" s="463">
        <v>6</v>
      </c>
      <c r="AZ27" s="463"/>
      <c r="BA27" s="463">
        <v>5</v>
      </c>
      <c r="BB27" s="463"/>
      <c r="BC27" s="463">
        <v>5</v>
      </c>
      <c r="BD27" s="463"/>
      <c r="BE27" s="463">
        <v>9</v>
      </c>
      <c r="BF27" s="463"/>
      <c r="BG27" s="463">
        <v>5</v>
      </c>
      <c r="BH27" s="463"/>
      <c r="BI27" s="463">
        <v>6</v>
      </c>
      <c r="BJ27" s="467"/>
      <c r="BK27" s="463">
        <f t="shared" si="8"/>
        <v>213</v>
      </c>
      <c r="BL27" s="911">
        <f t="shared" si="26"/>
        <v>6.085714285714285</v>
      </c>
      <c r="BM27" s="405">
        <f t="shared" si="9"/>
        <v>0</v>
      </c>
      <c r="BN27" s="463">
        <v>5</v>
      </c>
      <c r="BO27" s="462"/>
      <c r="BP27" s="463">
        <v>8</v>
      </c>
      <c r="BQ27" s="462"/>
      <c r="BR27" s="463">
        <v>8</v>
      </c>
      <c r="BS27" s="462"/>
      <c r="BT27" s="463">
        <v>7</v>
      </c>
      <c r="BU27" s="462"/>
      <c r="BV27" s="463">
        <v>7</v>
      </c>
      <c r="BW27" s="462"/>
      <c r="BX27" s="463">
        <v>9</v>
      </c>
      <c r="BY27" s="462"/>
      <c r="BZ27" s="463">
        <v>6</v>
      </c>
      <c r="CA27" s="467"/>
      <c r="CB27" s="464">
        <f t="shared" si="10"/>
        <v>175</v>
      </c>
      <c r="CC27" s="911">
        <f t="shared" si="11"/>
        <v>7</v>
      </c>
      <c r="CD27" s="465">
        <f t="shared" si="12"/>
        <v>6.466666666666667</v>
      </c>
      <c r="CE27" s="405">
        <f t="shared" si="13"/>
        <v>0</v>
      </c>
      <c r="CF27" s="387" t="str">
        <f t="shared" si="14"/>
        <v>TB Kh¸</v>
      </c>
      <c r="CG27" s="912" t="str">
        <f t="shared" si="15"/>
        <v>Lªn líp</v>
      </c>
      <c r="CH27" s="463">
        <v>8</v>
      </c>
      <c r="CI27" s="910"/>
      <c r="CJ27" s="463">
        <v>9</v>
      </c>
      <c r="CK27" s="910"/>
      <c r="CL27" s="463">
        <v>3</v>
      </c>
      <c r="CM27" s="910"/>
      <c r="CN27" s="463">
        <v>7</v>
      </c>
      <c r="CO27" s="910"/>
      <c r="CP27" s="463">
        <v>5</v>
      </c>
      <c r="CQ27" s="463"/>
      <c r="CR27" s="463">
        <v>6</v>
      </c>
      <c r="CS27" s="463"/>
      <c r="CT27" s="463">
        <v>8</v>
      </c>
      <c r="CU27" s="463"/>
      <c r="CV27" s="463">
        <v>7</v>
      </c>
      <c r="CW27" s="463"/>
      <c r="CX27" s="463">
        <v>6</v>
      </c>
      <c r="CY27" s="463"/>
      <c r="CZ27" s="463">
        <v>6</v>
      </c>
      <c r="DA27" s="463"/>
      <c r="DB27" s="463">
        <v>6</v>
      </c>
      <c r="DC27" s="467"/>
      <c r="DD27" s="463">
        <f t="shared" si="16"/>
        <v>208</v>
      </c>
      <c r="DE27" s="911">
        <f t="shared" si="17"/>
        <v>6.303030303030303</v>
      </c>
      <c r="DF27" s="405">
        <f t="shared" si="18"/>
        <v>3</v>
      </c>
      <c r="DG27" s="933" t="str">
        <f t="shared" si="19"/>
        <v>TB Khá</v>
      </c>
      <c r="DH27" s="463"/>
      <c r="DI27" s="462"/>
      <c r="DJ27" s="463"/>
      <c r="DK27" s="462"/>
      <c r="DL27" s="463"/>
      <c r="DM27" s="462"/>
      <c r="DN27" s="463"/>
      <c r="DO27" s="462"/>
      <c r="DP27" s="463"/>
      <c r="DQ27" s="462"/>
      <c r="DR27" s="463"/>
      <c r="DS27" s="462"/>
      <c r="DT27" s="463"/>
      <c r="DU27" s="467"/>
      <c r="DV27" s="464">
        <f t="shared" si="20"/>
        <v>0</v>
      </c>
      <c r="DW27" s="911">
        <f t="shared" si="21"/>
        <v>0</v>
      </c>
      <c r="DX27" s="465">
        <f t="shared" si="22"/>
        <v>3.466666666666667</v>
      </c>
      <c r="DY27" s="405">
        <f t="shared" si="23"/>
        <v>28</v>
      </c>
      <c r="DZ27" s="387" t="str">
        <f t="shared" si="24"/>
        <v>KÐm</v>
      </c>
      <c r="EA27" s="913" t="str">
        <f t="shared" si="25"/>
        <v>Lªn líp</v>
      </c>
      <c r="EB27" s="467"/>
      <c r="EC27" s="467"/>
      <c r="ED27" s="467"/>
      <c r="EE27" s="467"/>
      <c r="EF27" s="467"/>
      <c r="EG27" s="467"/>
      <c r="EH27" s="467"/>
      <c r="EI27" s="467"/>
      <c r="EJ27" s="468"/>
      <c r="EK27" s="469"/>
      <c r="EL27" s="469"/>
      <c r="EM27" s="469"/>
      <c r="EN27" s="469"/>
      <c r="EO27" s="469"/>
      <c r="EP27" s="469"/>
      <c r="EQ27" s="469"/>
      <c r="ER27" s="469"/>
      <c r="ES27" s="469"/>
      <c r="ET27" s="469"/>
      <c r="EU27" s="469"/>
      <c r="EV27" s="469"/>
      <c r="EW27" s="469"/>
      <c r="EX27" s="469"/>
      <c r="EY27" s="469"/>
      <c r="EZ27" s="469"/>
      <c r="FA27" s="469"/>
      <c r="FB27" s="469"/>
      <c r="FC27" s="469"/>
      <c r="FD27" s="469"/>
      <c r="FE27" s="469"/>
      <c r="FF27" s="469"/>
      <c r="FG27" s="469"/>
      <c r="FH27" s="469"/>
      <c r="FI27" s="469"/>
      <c r="FJ27" s="469"/>
      <c r="FK27" s="469"/>
      <c r="FL27" s="469"/>
      <c r="FM27" s="469"/>
      <c r="FN27" s="469"/>
      <c r="FO27" s="469"/>
      <c r="FP27" s="469"/>
      <c r="FQ27" s="469"/>
      <c r="FR27" s="469"/>
    </row>
    <row r="28" spans="1:174" s="451" customFormat="1" ht="13.5" customHeight="1">
      <c r="A28" s="256">
        <v>23</v>
      </c>
      <c r="B28" s="556" t="s">
        <v>216</v>
      </c>
      <c r="C28" s="557" t="s">
        <v>207</v>
      </c>
      <c r="D28" s="779">
        <v>33940</v>
      </c>
      <c r="E28" s="559">
        <v>5</v>
      </c>
      <c r="F28" s="559"/>
      <c r="G28" s="443">
        <v>6</v>
      </c>
      <c r="H28" s="443"/>
      <c r="I28" s="443">
        <v>6</v>
      </c>
      <c r="J28" s="443"/>
      <c r="K28" s="443">
        <v>5</v>
      </c>
      <c r="L28" s="443" t="s">
        <v>425</v>
      </c>
      <c r="M28" s="443">
        <v>5</v>
      </c>
      <c r="N28" s="443">
        <v>4</v>
      </c>
      <c r="O28" s="443">
        <v>5</v>
      </c>
      <c r="P28" s="443"/>
      <c r="Q28" s="443">
        <v>6</v>
      </c>
      <c r="R28" s="443"/>
      <c r="S28" s="443"/>
      <c r="T28" s="560"/>
      <c r="U28" s="445">
        <f t="shared" si="1"/>
        <v>134</v>
      </c>
      <c r="V28" s="446">
        <f t="shared" si="2"/>
        <v>5.36</v>
      </c>
      <c r="W28" s="443">
        <v>5</v>
      </c>
      <c r="X28" s="443">
        <v>4</v>
      </c>
      <c r="Y28" s="443">
        <v>5</v>
      </c>
      <c r="Z28" s="443"/>
      <c r="AA28" s="443">
        <v>6</v>
      </c>
      <c r="AB28" s="443"/>
      <c r="AC28" s="443">
        <v>6</v>
      </c>
      <c r="AD28" s="443"/>
      <c r="AE28" s="443">
        <v>5</v>
      </c>
      <c r="AF28" s="443"/>
      <c r="AG28" s="443">
        <v>5</v>
      </c>
      <c r="AH28" s="443"/>
      <c r="AI28" s="445">
        <f t="shared" si="3"/>
        <v>131</v>
      </c>
      <c r="AJ28" s="446">
        <f t="shared" si="4"/>
        <v>5.24</v>
      </c>
      <c r="AK28" s="446">
        <f t="shared" si="5"/>
        <v>5.3</v>
      </c>
      <c r="AL28" s="402" t="str">
        <f>IF(AK28&gt;=8.995,"XuÊt s¾c",IF(AK28&gt;=7.995,"Giái",IF(AK28&gt;=6.995,"Kh¸",IF(AK28&gt;=5.995,"TB Kh¸",IF(AK28&gt;=4.995,"Trung b×nh",IF(AK28&gt;=3.995,"YÕu",IF(AK28&lt;3.995,"KÐm")))))))</f>
        <v>Trung b×nh</v>
      </c>
      <c r="AM28" s="845">
        <f t="shared" si="27"/>
        <v>0</v>
      </c>
      <c r="AN28" s="403" t="str">
        <f t="shared" si="7"/>
        <v>Lªn Líp</v>
      </c>
      <c r="AO28" s="443">
        <v>6</v>
      </c>
      <c r="AP28" s="716"/>
      <c r="AQ28" s="443">
        <v>5</v>
      </c>
      <c r="AR28" s="716"/>
      <c r="AS28" s="443">
        <v>6</v>
      </c>
      <c r="AT28" s="716"/>
      <c r="AU28" s="443">
        <v>6</v>
      </c>
      <c r="AV28" s="716"/>
      <c r="AW28" s="443">
        <v>5</v>
      </c>
      <c r="AX28" s="443"/>
      <c r="AY28" s="443">
        <v>7</v>
      </c>
      <c r="AZ28" s="443"/>
      <c r="BA28" s="443">
        <v>5</v>
      </c>
      <c r="BB28" s="443">
        <v>4</v>
      </c>
      <c r="BC28" s="443">
        <v>5</v>
      </c>
      <c r="BD28" s="443"/>
      <c r="BE28" s="443">
        <v>7</v>
      </c>
      <c r="BF28" s="443"/>
      <c r="BG28" s="443">
        <v>6</v>
      </c>
      <c r="BH28" s="443"/>
      <c r="BI28" s="443">
        <v>5</v>
      </c>
      <c r="BJ28" s="561"/>
      <c r="BK28" s="257">
        <f t="shared" si="8"/>
        <v>200</v>
      </c>
      <c r="BL28" s="434">
        <f t="shared" si="26"/>
        <v>5.714285714285714</v>
      </c>
      <c r="BM28" s="845">
        <f t="shared" si="9"/>
        <v>0</v>
      </c>
      <c r="BN28" s="443">
        <v>5</v>
      </c>
      <c r="BO28" s="559">
        <v>4</v>
      </c>
      <c r="BP28" s="443">
        <v>8</v>
      </c>
      <c r="BQ28" s="559"/>
      <c r="BR28" s="443">
        <v>7</v>
      </c>
      <c r="BS28" s="559"/>
      <c r="BT28" s="443">
        <v>6</v>
      </c>
      <c r="BU28" s="559"/>
      <c r="BV28" s="443">
        <v>5</v>
      </c>
      <c r="BW28" s="559"/>
      <c r="BX28" s="443">
        <v>7</v>
      </c>
      <c r="BY28" s="559"/>
      <c r="BZ28" s="443">
        <v>7</v>
      </c>
      <c r="CA28" s="561"/>
      <c r="CB28" s="258">
        <f t="shared" si="10"/>
        <v>158</v>
      </c>
      <c r="CC28" s="434">
        <f t="shared" si="11"/>
        <v>6.32</v>
      </c>
      <c r="CD28" s="357">
        <f t="shared" si="12"/>
        <v>5.966666666666667</v>
      </c>
      <c r="CE28" s="845">
        <f t="shared" si="13"/>
        <v>0</v>
      </c>
      <c r="CF28" s="256" t="str">
        <f t="shared" si="14"/>
        <v>Trung b×nh</v>
      </c>
      <c r="CG28" s="831" t="str">
        <f t="shared" si="15"/>
        <v>Lªn líp</v>
      </c>
      <c r="CH28" s="443">
        <v>8</v>
      </c>
      <c r="CI28" s="716"/>
      <c r="CJ28" s="443">
        <v>8</v>
      </c>
      <c r="CK28" s="716"/>
      <c r="CL28" s="443">
        <v>7</v>
      </c>
      <c r="CM28" s="716"/>
      <c r="CN28" s="443">
        <v>6</v>
      </c>
      <c r="CO28" s="716"/>
      <c r="CP28" s="443">
        <v>6</v>
      </c>
      <c r="CQ28" s="443"/>
      <c r="CR28" s="443">
        <v>5</v>
      </c>
      <c r="CS28" s="443"/>
      <c r="CT28" s="443">
        <v>8</v>
      </c>
      <c r="CU28" s="443"/>
      <c r="CV28" s="443">
        <v>7</v>
      </c>
      <c r="CW28" s="443"/>
      <c r="CX28" s="443">
        <v>7</v>
      </c>
      <c r="CY28" s="443"/>
      <c r="CZ28" s="443">
        <v>6</v>
      </c>
      <c r="DA28" s="443"/>
      <c r="DB28" s="443">
        <v>7</v>
      </c>
      <c r="DC28" s="561"/>
      <c r="DD28" s="257">
        <f t="shared" si="16"/>
        <v>221</v>
      </c>
      <c r="DE28" s="434">
        <f t="shared" si="17"/>
        <v>6.696969696969697</v>
      </c>
      <c r="DF28" s="845">
        <f t="shared" si="18"/>
        <v>0</v>
      </c>
      <c r="DG28" s="933" t="str">
        <f t="shared" si="19"/>
        <v>TB Khá</v>
      </c>
      <c r="DH28" s="443"/>
      <c r="DI28" s="559"/>
      <c r="DJ28" s="443"/>
      <c r="DK28" s="559"/>
      <c r="DL28" s="443"/>
      <c r="DM28" s="559"/>
      <c r="DN28" s="443"/>
      <c r="DO28" s="559"/>
      <c r="DP28" s="443"/>
      <c r="DQ28" s="559"/>
      <c r="DR28" s="443"/>
      <c r="DS28" s="559"/>
      <c r="DT28" s="443"/>
      <c r="DU28" s="561"/>
      <c r="DV28" s="258">
        <f t="shared" si="20"/>
        <v>0</v>
      </c>
      <c r="DW28" s="434">
        <f t="shared" si="21"/>
        <v>0</v>
      </c>
      <c r="DX28" s="357">
        <f t="shared" si="22"/>
        <v>3.683333333333333</v>
      </c>
      <c r="DY28" s="845">
        <f t="shared" si="23"/>
        <v>25</v>
      </c>
      <c r="DZ28" s="256" t="str">
        <f t="shared" si="24"/>
        <v>KÐm</v>
      </c>
      <c r="EA28" s="832" t="str">
        <f t="shared" si="25"/>
        <v>Lªn líp</v>
      </c>
      <c r="EB28" s="561"/>
      <c r="EC28" s="561"/>
      <c r="ED28" s="561"/>
      <c r="EE28" s="561"/>
      <c r="EF28" s="561"/>
      <c r="EG28" s="561"/>
      <c r="EH28" s="561"/>
      <c r="EI28" s="561"/>
      <c r="EJ28" s="562">
        <v>0.6</v>
      </c>
      <c r="EK28" s="450"/>
      <c r="EL28" s="450"/>
      <c r="EM28" s="450"/>
      <c r="EN28" s="450"/>
      <c r="EO28" s="450"/>
      <c r="EP28" s="450"/>
      <c r="EQ28" s="450"/>
      <c r="ER28" s="450"/>
      <c r="ES28" s="450"/>
      <c r="ET28" s="450"/>
      <c r="EU28" s="450"/>
      <c r="EV28" s="450"/>
      <c r="EW28" s="450"/>
      <c r="EX28" s="450"/>
      <c r="EY28" s="450"/>
      <c r="EZ28" s="450"/>
      <c r="FA28" s="450"/>
      <c r="FB28" s="450"/>
      <c r="FC28" s="450"/>
      <c r="FD28" s="450"/>
      <c r="FE28" s="450"/>
      <c r="FF28" s="450"/>
      <c r="FG28" s="450"/>
      <c r="FH28" s="450"/>
      <c r="FI28" s="450"/>
      <c r="FJ28" s="450"/>
      <c r="FK28" s="450"/>
      <c r="FL28" s="450"/>
      <c r="FM28" s="450"/>
      <c r="FN28" s="450"/>
      <c r="FO28" s="450"/>
      <c r="FP28" s="450"/>
      <c r="FQ28" s="450"/>
      <c r="FR28" s="450"/>
    </row>
    <row r="29" spans="1:140" ht="13.5" customHeight="1">
      <c r="A29" s="256">
        <v>24</v>
      </c>
      <c r="B29" s="234" t="s">
        <v>413</v>
      </c>
      <c r="C29" s="235" t="s">
        <v>207</v>
      </c>
      <c r="D29" s="780" t="s">
        <v>500</v>
      </c>
      <c r="E29" s="381">
        <v>7</v>
      </c>
      <c r="F29" s="381"/>
      <c r="G29" s="312">
        <v>6</v>
      </c>
      <c r="H29" s="312"/>
      <c r="I29" s="312">
        <v>6</v>
      </c>
      <c r="J29" s="312"/>
      <c r="K29" s="312">
        <v>5</v>
      </c>
      <c r="L29" s="312"/>
      <c r="M29" s="312">
        <v>5</v>
      </c>
      <c r="N29" s="312"/>
      <c r="O29" s="312">
        <v>6</v>
      </c>
      <c r="P29" s="312">
        <v>4</v>
      </c>
      <c r="Q29" s="312">
        <v>7</v>
      </c>
      <c r="R29" s="312"/>
      <c r="S29" s="312"/>
      <c r="T29" s="383"/>
      <c r="U29" s="257">
        <f t="shared" si="1"/>
        <v>147</v>
      </c>
      <c r="V29" s="357">
        <f t="shared" si="2"/>
        <v>5.88</v>
      </c>
      <c r="W29" s="312">
        <v>5</v>
      </c>
      <c r="X29" s="312"/>
      <c r="Y29" s="312">
        <v>5</v>
      </c>
      <c r="Z29" s="312"/>
      <c r="AA29" s="312">
        <v>8</v>
      </c>
      <c r="AB29" s="312"/>
      <c r="AC29" s="312">
        <v>6</v>
      </c>
      <c r="AD29" s="312"/>
      <c r="AE29" s="312">
        <v>6</v>
      </c>
      <c r="AF29" s="312"/>
      <c r="AG29" s="312">
        <v>6</v>
      </c>
      <c r="AH29" s="312"/>
      <c r="AI29" s="257">
        <f t="shared" si="3"/>
        <v>146</v>
      </c>
      <c r="AJ29" s="357">
        <f t="shared" si="4"/>
        <v>5.84</v>
      </c>
      <c r="AK29" s="357">
        <f t="shared" si="5"/>
        <v>5.86</v>
      </c>
      <c r="AL29" s="256" t="str">
        <f t="shared" si="6"/>
        <v>Trung b×nh</v>
      </c>
      <c r="AM29" s="845">
        <f t="shared" si="27"/>
        <v>0</v>
      </c>
      <c r="AN29" s="389" t="str">
        <f t="shared" si="7"/>
        <v>Lªn Líp</v>
      </c>
      <c r="AO29" s="312">
        <v>7</v>
      </c>
      <c r="AP29" s="717"/>
      <c r="AQ29" s="312">
        <v>6</v>
      </c>
      <c r="AR29" s="717"/>
      <c r="AS29" s="312">
        <v>6</v>
      </c>
      <c r="AT29" s="717"/>
      <c r="AU29" s="312">
        <v>8</v>
      </c>
      <c r="AV29" s="717"/>
      <c r="AW29" s="312">
        <v>6</v>
      </c>
      <c r="AX29" s="312"/>
      <c r="AY29" s="312">
        <v>6</v>
      </c>
      <c r="AZ29" s="312"/>
      <c r="BA29" s="312">
        <v>5</v>
      </c>
      <c r="BB29" s="312"/>
      <c r="BC29" s="312">
        <v>8</v>
      </c>
      <c r="BD29" s="312"/>
      <c r="BE29" s="312">
        <v>9</v>
      </c>
      <c r="BF29" s="312"/>
      <c r="BG29" s="312">
        <v>5</v>
      </c>
      <c r="BH29" s="312">
        <v>4</v>
      </c>
      <c r="BI29" s="312">
        <v>6</v>
      </c>
      <c r="BJ29" s="365"/>
      <c r="BK29" s="257">
        <f t="shared" si="8"/>
        <v>227</v>
      </c>
      <c r="BL29" s="434">
        <f t="shared" si="26"/>
        <v>6.485714285714286</v>
      </c>
      <c r="BM29" s="845">
        <f t="shared" si="9"/>
        <v>0</v>
      </c>
      <c r="BN29" s="312">
        <v>5</v>
      </c>
      <c r="BO29" s="381"/>
      <c r="BP29" s="312">
        <v>5</v>
      </c>
      <c r="BQ29" s="381"/>
      <c r="BR29" s="312">
        <v>8</v>
      </c>
      <c r="BS29" s="381"/>
      <c r="BT29" s="312">
        <v>7</v>
      </c>
      <c r="BU29" s="381"/>
      <c r="BV29" s="312">
        <v>7</v>
      </c>
      <c r="BW29" s="381"/>
      <c r="BX29" s="312">
        <v>9</v>
      </c>
      <c r="BY29" s="381"/>
      <c r="BZ29" s="312">
        <v>7</v>
      </c>
      <c r="CA29" s="365"/>
      <c r="CB29" s="258">
        <f t="shared" si="10"/>
        <v>169</v>
      </c>
      <c r="CC29" s="434">
        <f t="shared" si="11"/>
        <v>6.76</v>
      </c>
      <c r="CD29" s="357">
        <f t="shared" si="12"/>
        <v>6.6</v>
      </c>
      <c r="CE29" s="845">
        <f t="shared" si="13"/>
        <v>0</v>
      </c>
      <c r="CF29" s="256" t="str">
        <f t="shared" si="14"/>
        <v>TB Kh¸</v>
      </c>
      <c r="CG29" s="831" t="str">
        <f t="shared" si="15"/>
        <v>Lªn líp</v>
      </c>
      <c r="CH29" s="312">
        <v>8</v>
      </c>
      <c r="CI29" s="717"/>
      <c r="CJ29" s="312">
        <v>9</v>
      </c>
      <c r="CK29" s="717"/>
      <c r="CL29" s="312">
        <v>5</v>
      </c>
      <c r="CM29" s="717"/>
      <c r="CN29" s="312">
        <v>7</v>
      </c>
      <c r="CO29" s="717"/>
      <c r="CP29" s="312">
        <v>7</v>
      </c>
      <c r="CQ29" s="312"/>
      <c r="CR29" s="312">
        <v>5</v>
      </c>
      <c r="CS29" s="312"/>
      <c r="CT29" s="312">
        <v>8</v>
      </c>
      <c r="CU29" s="312"/>
      <c r="CV29" s="312">
        <v>8</v>
      </c>
      <c r="CW29" s="312"/>
      <c r="CX29" s="312">
        <v>6</v>
      </c>
      <c r="CY29" s="312"/>
      <c r="CZ29" s="312">
        <v>6</v>
      </c>
      <c r="DA29" s="312"/>
      <c r="DB29" s="312">
        <v>8</v>
      </c>
      <c r="DC29" s="365"/>
      <c r="DD29" s="257">
        <f t="shared" si="16"/>
        <v>226</v>
      </c>
      <c r="DE29" s="434">
        <f t="shared" si="17"/>
        <v>6.848484848484849</v>
      </c>
      <c r="DF29" s="845">
        <f t="shared" si="18"/>
        <v>0</v>
      </c>
      <c r="DG29" s="933" t="str">
        <f t="shared" si="19"/>
        <v>TB Khá</v>
      </c>
      <c r="DH29" s="312"/>
      <c r="DI29" s="381"/>
      <c r="DJ29" s="312"/>
      <c r="DK29" s="381"/>
      <c r="DL29" s="312"/>
      <c r="DM29" s="381"/>
      <c r="DN29" s="312"/>
      <c r="DO29" s="381"/>
      <c r="DP29" s="312"/>
      <c r="DQ29" s="381"/>
      <c r="DR29" s="312"/>
      <c r="DS29" s="381"/>
      <c r="DT29" s="312"/>
      <c r="DU29" s="365"/>
      <c r="DV29" s="258">
        <f t="shared" si="20"/>
        <v>0</v>
      </c>
      <c r="DW29" s="434">
        <f t="shared" si="21"/>
        <v>0</v>
      </c>
      <c r="DX29" s="357">
        <f t="shared" si="22"/>
        <v>3.7666666666666666</v>
      </c>
      <c r="DY29" s="845">
        <f t="shared" si="23"/>
        <v>25</v>
      </c>
      <c r="DZ29" s="256" t="str">
        <f t="shared" si="24"/>
        <v>KÐm</v>
      </c>
      <c r="EA29" s="832" t="str">
        <f t="shared" si="25"/>
        <v>Lªn líp</v>
      </c>
      <c r="EB29" s="439"/>
      <c r="EC29" s="439"/>
      <c r="ED29" s="439"/>
      <c r="EE29" s="439"/>
      <c r="EF29" s="439"/>
      <c r="EG29" s="439"/>
      <c r="EH29" s="439"/>
      <c r="EI29" s="439"/>
      <c r="EJ29" s="440"/>
    </row>
    <row r="30" spans="1:140" ht="13.5" customHeight="1">
      <c r="A30" s="256">
        <v>25</v>
      </c>
      <c r="B30" s="331" t="s">
        <v>269</v>
      </c>
      <c r="C30" s="570" t="s">
        <v>270</v>
      </c>
      <c r="D30" s="781" t="s">
        <v>501</v>
      </c>
      <c r="E30" s="381">
        <v>6</v>
      </c>
      <c r="F30" s="381"/>
      <c r="G30" s="312">
        <v>6</v>
      </c>
      <c r="H30" s="312"/>
      <c r="I30" s="312">
        <v>5</v>
      </c>
      <c r="J30" s="312">
        <v>4</v>
      </c>
      <c r="K30" s="312">
        <v>6</v>
      </c>
      <c r="L30" s="312"/>
      <c r="M30" s="312">
        <v>7</v>
      </c>
      <c r="N30" s="312">
        <v>3</v>
      </c>
      <c r="O30" s="312">
        <v>5</v>
      </c>
      <c r="P30" s="312">
        <v>2</v>
      </c>
      <c r="Q30" s="312">
        <v>6</v>
      </c>
      <c r="R30" s="312"/>
      <c r="S30" s="312"/>
      <c r="T30" s="383"/>
      <c r="U30" s="312">
        <f t="shared" si="1"/>
        <v>145</v>
      </c>
      <c r="V30" s="571">
        <f t="shared" si="2"/>
        <v>5.8</v>
      </c>
      <c r="W30" s="312">
        <v>5</v>
      </c>
      <c r="X30" s="312"/>
      <c r="Y30" s="312">
        <v>5</v>
      </c>
      <c r="Z30" s="312">
        <v>4</v>
      </c>
      <c r="AA30" s="312">
        <v>8</v>
      </c>
      <c r="AB30" s="312"/>
      <c r="AC30" s="312">
        <v>5</v>
      </c>
      <c r="AD30" s="312"/>
      <c r="AE30" s="312">
        <v>6</v>
      </c>
      <c r="AF30" s="312"/>
      <c r="AG30" s="312">
        <v>5</v>
      </c>
      <c r="AH30" s="312"/>
      <c r="AI30" s="312">
        <f t="shared" si="3"/>
        <v>138</v>
      </c>
      <c r="AJ30" s="571">
        <f t="shared" si="4"/>
        <v>5.52</v>
      </c>
      <c r="AK30" s="571">
        <f t="shared" si="5"/>
        <v>5.66</v>
      </c>
      <c r="AL30" s="396" t="str">
        <f t="shared" si="6"/>
        <v>Trung b×nh</v>
      </c>
      <c r="AM30" s="845">
        <f t="shared" si="27"/>
        <v>0</v>
      </c>
      <c r="AN30" s="397" t="str">
        <f t="shared" si="7"/>
        <v>Lªn Líp</v>
      </c>
      <c r="AO30" s="312">
        <v>7</v>
      </c>
      <c r="AP30" s="717"/>
      <c r="AQ30" s="312">
        <v>5</v>
      </c>
      <c r="AR30" s="717"/>
      <c r="AS30" s="312">
        <v>5</v>
      </c>
      <c r="AT30" s="717"/>
      <c r="AU30" s="312">
        <v>7</v>
      </c>
      <c r="AV30" s="717"/>
      <c r="AW30" s="312">
        <v>6</v>
      </c>
      <c r="AX30" s="312"/>
      <c r="AY30" s="312">
        <v>8</v>
      </c>
      <c r="AZ30" s="312"/>
      <c r="BA30" s="312">
        <v>6</v>
      </c>
      <c r="BB30" s="312"/>
      <c r="BC30" s="312">
        <v>7</v>
      </c>
      <c r="BD30" s="312"/>
      <c r="BE30" s="312">
        <v>7</v>
      </c>
      <c r="BF30" s="312"/>
      <c r="BG30" s="312">
        <v>6</v>
      </c>
      <c r="BH30" s="312"/>
      <c r="BI30" s="312">
        <v>5</v>
      </c>
      <c r="BJ30" s="365"/>
      <c r="BK30" s="257">
        <f t="shared" si="8"/>
        <v>218</v>
      </c>
      <c r="BL30" s="434">
        <f t="shared" si="26"/>
        <v>6.228571428571429</v>
      </c>
      <c r="BM30" s="845">
        <f t="shared" si="9"/>
        <v>0</v>
      </c>
      <c r="BN30" s="312">
        <v>6</v>
      </c>
      <c r="BO30" s="381"/>
      <c r="BP30" s="312">
        <v>6</v>
      </c>
      <c r="BQ30" s="381"/>
      <c r="BR30" s="312">
        <v>7</v>
      </c>
      <c r="BS30" s="381"/>
      <c r="BT30" s="312">
        <v>7</v>
      </c>
      <c r="BU30" s="381"/>
      <c r="BV30" s="312">
        <v>5</v>
      </c>
      <c r="BW30" s="381"/>
      <c r="BX30" s="312">
        <v>7</v>
      </c>
      <c r="BY30" s="381"/>
      <c r="BZ30" s="312">
        <v>5</v>
      </c>
      <c r="CA30" s="365"/>
      <c r="CB30" s="258">
        <f t="shared" si="10"/>
        <v>155</v>
      </c>
      <c r="CC30" s="434">
        <f t="shared" si="11"/>
        <v>6.2</v>
      </c>
      <c r="CD30" s="357">
        <f t="shared" si="12"/>
        <v>6.216666666666667</v>
      </c>
      <c r="CE30" s="845">
        <f t="shared" si="13"/>
        <v>0</v>
      </c>
      <c r="CF30" s="256" t="str">
        <f t="shared" si="14"/>
        <v>TB Kh¸</v>
      </c>
      <c r="CG30" s="831" t="str">
        <f t="shared" si="15"/>
        <v>Lªn líp</v>
      </c>
      <c r="CH30" s="312">
        <v>7</v>
      </c>
      <c r="CI30" s="717"/>
      <c r="CJ30" s="312">
        <v>7</v>
      </c>
      <c r="CK30" s="717"/>
      <c r="CL30" s="312">
        <v>7</v>
      </c>
      <c r="CM30" s="717"/>
      <c r="CN30" s="312">
        <v>5</v>
      </c>
      <c r="CO30" s="717"/>
      <c r="CP30" s="312">
        <v>5</v>
      </c>
      <c r="CQ30" s="312"/>
      <c r="CR30" s="312">
        <v>5</v>
      </c>
      <c r="CS30" s="312"/>
      <c r="CT30" s="312">
        <v>5</v>
      </c>
      <c r="CU30" s="312"/>
      <c r="CV30" s="312">
        <v>6</v>
      </c>
      <c r="CW30" s="312"/>
      <c r="CX30" s="312">
        <v>5</v>
      </c>
      <c r="CY30" s="312"/>
      <c r="CZ30" s="312">
        <v>7</v>
      </c>
      <c r="DA30" s="312"/>
      <c r="DB30" s="312">
        <v>6</v>
      </c>
      <c r="DC30" s="365"/>
      <c r="DD30" s="257">
        <f t="shared" si="16"/>
        <v>187</v>
      </c>
      <c r="DE30" s="434">
        <f t="shared" si="17"/>
        <v>5.666666666666667</v>
      </c>
      <c r="DF30" s="845">
        <f t="shared" si="18"/>
        <v>0</v>
      </c>
      <c r="DG30" s="933" t="str">
        <f t="shared" si="19"/>
        <v>Trung bình</v>
      </c>
      <c r="DH30" s="312"/>
      <c r="DI30" s="381"/>
      <c r="DJ30" s="312"/>
      <c r="DK30" s="381"/>
      <c r="DL30" s="312"/>
      <c r="DM30" s="381"/>
      <c r="DN30" s="312"/>
      <c r="DO30" s="381"/>
      <c r="DP30" s="312"/>
      <c r="DQ30" s="381"/>
      <c r="DR30" s="312"/>
      <c r="DS30" s="381"/>
      <c r="DT30" s="312"/>
      <c r="DU30" s="365"/>
      <c r="DV30" s="258">
        <f t="shared" si="20"/>
        <v>0</v>
      </c>
      <c r="DW30" s="434">
        <f t="shared" si="21"/>
        <v>0</v>
      </c>
      <c r="DX30" s="357">
        <f t="shared" si="22"/>
        <v>3.1166666666666667</v>
      </c>
      <c r="DY30" s="845">
        <f t="shared" si="23"/>
        <v>25</v>
      </c>
      <c r="DZ30" s="256" t="str">
        <f t="shared" si="24"/>
        <v>KÐm</v>
      </c>
      <c r="EA30" s="832" t="str">
        <f t="shared" si="25"/>
        <v>Lªn líp</v>
      </c>
      <c r="EB30" s="439"/>
      <c r="EC30" s="439"/>
      <c r="ED30" s="439"/>
      <c r="EE30" s="439"/>
      <c r="EF30" s="439"/>
      <c r="EG30" s="439"/>
      <c r="EH30" s="439"/>
      <c r="EI30" s="439"/>
      <c r="EJ30" s="440"/>
    </row>
    <row r="31" spans="1:174" s="470" customFormat="1" ht="13.5" customHeight="1">
      <c r="A31" s="387">
        <v>26</v>
      </c>
      <c r="B31" s="460" t="s">
        <v>413</v>
      </c>
      <c r="C31" s="461" t="s">
        <v>177</v>
      </c>
      <c r="D31" s="915">
        <v>33887</v>
      </c>
      <c r="E31" s="463">
        <v>6</v>
      </c>
      <c r="F31" s="463"/>
      <c r="G31" s="463">
        <v>6</v>
      </c>
      <c r="H31" s="463"/>
      <c r="I31" s="463">
        <v>6</v>
      </c>
      <c r="J31" s="463">
        <v>4</v>
      </c>
      <c r="K31" s="463">
        <v>6</v>
      </c>
      <c r="L31" s="463"/>
      <c r="M31" s="463">
        <v>5</v>
      </c>
      <c r="N31" s="463"/>
      <c r="O31" s="463">
        <v>6</v>
      </c>
      <c r="P31" s="463"/>
      <c r="Q31" s="463">
        <v>7</v>
      </c>
      <c r="R31" s="463"/>
      <c r="S31" s="463"/>
      <c r="T31" s="464"/>
      <c r="U31" s="463">
        <f t="shared" si="1"/>
        <v>147</v>
      </c>
      <c r="V31" s="465">
        <f t="shared" si="2"/>
        <v>5.88</v>
      </c>
      <c r="W31" s="463">
        <v>5</v>
      </c>
      <c r="X31" s="463"/>
      <c r="Y31" s="463">
        <v>7</v>
      </c>
      <c r="Z31" s="463"/>
      <c r="AA31" s="463">
        <v>8</v>
      </c>
      <c r="AB31" s="463"/>
      <c r="AC31" s="463">
        <v>6</v>
      </c>
      <c r="AD31" s="463"/>
      <c r="AE31" s="463">
        <v>6</v>
      </c>
      <c r="AF31" s="463"/>
      <c r="AG31" s="463">
        <v>6</v>
      </c>
      <c r="AH31" s="463"/>
      <c r="AI31" s="463">
        <f t="shared" si="3"/>
        <v>152</v>
      </c>
      <c r="AJ31" s="465">
        <f t="shared" si="4"/>
        <v>6.08</v>
      </c>
      <c r="AK31" s="465">
        <f t="shared" si="5"/>
        <v>5.98</v>
      </c>
      <c r="AL31" s="387" t="str">
        <f t="shared" si="6"/>
        <v>Trung b×nh</v>
      </c>
      <c r="AM31" s="405">
        <f t="shared" si="27"/>
        <v>0</v>
      </c>
      <c r="AN31" s="393" t="str">
        <f t="shared" si="7"/>
        <v>Lªn Líp</v>
      </c>
      <c r="AO31" s="463">
        <v>8</v>
      </c>
      <c r="AP31" s="910"/>
      <c r="AQ31" s="463">
        <v>8</v>
      </c>
      <c r="AR31" s="910"/>
      <c r="AS31" s="463">
        <v>7</v>
      </c>
      <c r="AT31" s="910"/>
      <c r="AU31" s="463">
        <v>8</v>
      </c>
      <c r="AV31" s="910"/>
      <c r="AW31" s="463">
        <v>7</v>
      </c>
      <c r="AX31" s="463"/>
      <c r="AY31" s="463">
        <v>7</v>
      </c>
      <c r="AZ31" s="463"/>
      <c r="BA31" s="463">
        <v>6</v>
      </c>
      <c r="BB31" s="463"/>
      <c r="BC31" s="463">
        <v>8</v>
      </c>
      <c r="BD31" s="463"/>
      <c r="BE31" s="463">
        <v>9</v>
      </c>
      <c r="BF31" s="463"/>
      <c r="BG31" s="463">
        <v>6</v>
      </c>
      <c r="BH31" s="463"/>
      <c r="BI31" s="463">
        <v>6</v>
      </c>
      <c r="BJ31" s="464"/>
      <c r="BK31" s="463">
        <f t="shared" si="8"/>
        <v>254</v>
      </c>
      <c r="BL31" s="911">
        <f t="shared" si="26"/>
        <v>7.257142857142857</v>
      </c>
      <c r="BM31" s="405">
        <f t="shared" si="9"/>
        <v>0</v>
      </c>
      <c r="BN31" s="463">
        <v>7</v>
      </c>
      <c r="BO31" s="463"/>
      <c r="BP31" s="463">
        <v>8</v>
      </c>
      <c r="BQ31" s="463"/>
      <c r="BR31" s="463">
        <v>7</v>
      </c>
      <c r="BS31" s="463"/>
      <c r="BT31" s="463">
        <v>8</v>
      </c>
      <c r="BU31" s="463"/>
      <c r="BV31" s="463">
        <v>9</v>
      </c>
      <c r="BW31" s="463"/>
      <c r="BX31" s="463">
        <v>8</v>
      </c>
      <c r="BY31" s="463"/>
      <c r="BZ31" s="463">
        <v>9</v>
      </c>
      <c r="CA31" s="464"/>
      <c r="CB31" s="464">
        <f t="shared" si="10"/>
        <v>197</v>
      </c>
      <c r="CC31" s="911">
        <f t="shared" si="11"/>
        <v>7.88</v>
      </c>
      <c r="CD31" s="465">
        <f t="shared" si="12"/>
        <v>7.516666666666667</v>
      </c>
      <c r="CE31" s="405">
        <f t="shared" si="13"/>
        <v>0</v>
      </c>
      <c r="CF31" s="387" t="str">
        <f t="shared" si="14"/>
        <v>Kh¸</v>
      </c>
      <c r="CG31" s="912" t="str">
        <f t="shared" si="15"/>
        <v>Lªn líp</v>
      </c>
      <c r="CH31" s="463">
        <v>9</v>
      </c>
      <c r="CI31" s="910"/>
      <c r="CJ31" s="463">
        <v>9</v>
      </c>
      <c r="CK31" s="910"/>
      <c r="CL31" s="463">
        <v>5</v>
      </c>
      <c r="CM31" s="910"/>
      <c r="CN31" s="463">
        <v>8</v>
      </c>
      <c r="CO31" s="910"/>
      <c r="CP31" s="463">
        <v>7</v>
      </c>
      <c r="CQ31" s="463"/>
      <c r="CR31" s="463">
        <v>9</v>
      </c>
      <c r="CS31" s="463"/>
      <c r="CT31" s="463">
        <v>9</v>
      </c>
      <c r="CU31" s="463"/>
      <c r="CV31" s="463">
        <v>9</v>
      </c>
      <c r="CW31" s="463"/>
      <c r="CX31" s="463">
        <v>8</v>
      </c>
      <c r="CY31" s="463"/>
      <c r="CZ31" s="463">
        <v>8</v>
      </c>
      <c r="DA31" s="463"/>
      <c r="DB31" s="463">
        <v>7</v>
      </c>
      <c r="DC31" s="464"/>
      <c r="DD31" s="463">
        <f t="shared" si="16"/>
        <v>261</v>
      </c>
      <c r="DE31" s="911">
        <f t="shared" si="17"/>
        <v>7.909090909090909</v>
      </c>
      <c r="DF31" s="405">
        <f t="shared" si="18"/>
        <v>0</v>
      </c>
      <c r="DG31" s="933" t="str">
        <f t="shared" si="19"/>
        <v>Khá</v>
      </c>
      <c r="DH31" s="463"/>
      <c r="DI31" s="463"/>
      <c r="DJ31" s="463"/>
      <c r="DK31" s="463"/>
      <c r="DL31" s="463"/>
      <c r="DM31" s="463"/>
      <c r="DN31" s="463"/>
      <c r="DO31" s="463"/>
      <c r="DP31" s="463"/>
      <c r="DQ31" s="463"/>
      <c r="DR31" s="463"/>
      <c r="DS31" s="463"/>
      <c r="DT31" s="463"/>
      <c r="DU31" s="464"/>
      <c r="DV31" s="464">
        <f t="shared" si="20"/>
        <v>0</v>
      </c>
      <c r="DW31" s="911">
        <f t="shared" si="21"/>
        <v>0</v>
      </c>
      <c r="DX31" s="465">
        <f t="shared" si="22"/>
        <v>4.35</v>
      </c>
      <c r="DY31" s="405">
        <f t="shared" si="23"/>
        <v>25</v>
      </c>
      <c r="DZ31" s="387" t="str">
        <f t="shared" si="24"/>
        <v>YÕu</v>
      </c>
      <c r="EA31" s="913" t="str">
        <f t="shared" si="25"/>
        <v>Lªn líp</v>
      </c>
      <c r="EB31" s="916"/>
      <c r="EC31" s="916"/>
      <c r="ED31" s="916"/>
      <c r="EE31" s="916"/>
      <c r="EF31" s="916"/>
      <c r="EG31" s="916"/>
      <c r="EH31" s="916"/>
      <c r="EI31" s="916"/>
      <c r="EJ31" s="917"/>
      <c r="EK31" s="469"/>
      <c r="EL31" s="469"/>
      <c r="EM31" s="469"/>
      <c r="EN31" s="469"/>
      <c r="EO31" s="469"/>
      <c r="EP31" s="469"/>
      <c r="EQ31" s="469"/>
      <c r="ER31" s="469"/>
      <c r="ES31" s="469"/>
      <c r="ET31" s="469"/>
      <c r="EU31" s="469"/>
      <c r="EV31" s="469"/>
      <c r="EW31" s="469"/>
      <c r="EX31" s="469"/>
      <c r="EY31" s="469"/>
      <c r="EZ31" s="469"/>
      <c r="FA31" s="469"/>
      <c r="FB31" s="469"/>
      <c r="FC31" s="469"/>
      <c r="FD31" s="469"/>
      <c r="FE31" s="469"/>
      <c r="FF31" s="469"/>
      <c r="FG31" s="469"/>
      <c r="FH31" s="469"/>
      <c r="FI31" s="469"/>
      <c r="FJ31" s="469"/>
      <c r="FK31" s="469"/>
      <c r="FL31" s="469"/>
      <c r="FM31" s="469"/>
      <c r="FN31" s="469"/>
      <c r="FO31" s="469"/>
      <c r="FP31" s="469"/>
      <c r="FQ31" s="469"/>
      <c r="FR31" s="469"/>
    </row>
    <row r="32" spans="1:174" s="451" customFormat="1" ht="13.5" customHeight="1">
      <c r="A32" s="256">
        <v>27</v>
      </c>
      <c r="B32" s="556" t="s">
        <v>271</v>
      </c>
      <c r="C32" s="557" t="s">
        <v>178</v>
      </c>
      <c r="D32" s="782" t="s">
        <v>502</v>
      </c>
      <c r="E32" s="445">
        <v>3</v>
      </c>
      <c r="F32" s="445">
        <v>3</v>
      </c>
      <c r="G32" s="445">
        <v>4</v>
      </c>
      <c r="H32" s="445">
        <v>2</v>
      </c>
      <c r="I32" s="445">
        <v>5</v>
      </c>
      <c r="J32" s="445"/>
      <c r="K32" s="445">
        <v>5</v>
      </c>
      <c r="L32" s="445">
        <v>3</v>
      </c>
      <c r="M32" s="445">
        <v>6</v>
      </c>
      <c r="N32" s="445"/>
      <c r="O32" s="445">
        <v>5</v>
      </c>
      <c r="P32" s="445">
        <v>1</v>
      </c>
      <c r="Q32" s="445">
        <v>4</v>
      </c>
      <c r="R32" s="445"/>
      <c r="S32" s="445"/>
      <c r="T32" s="550"/>
      <c r="U32" s="445">
        <f t="shared" si="1"/>
        <v>114</v>
      </c>
      <c r="V32" s="446">
        <f t="shared" si="2"/>
        <v>4.56</v>
      </c>
      <c r="W32" s="445">
        <v>6</v>
      </c>
      <c r="X32" s="445">
        <v>4</v>
      </c>
      <c r="Y32" s="445">
        <v>6</v>
      </c>
      <c r="Z32" s="445"/>
      <c r="AA32" s="445">
        <v>6</v>
      </c>
      <c r="AB32" s="445"/>
      <c r="AC32" s="445">
        <v>5</v>
      </c>
      <c r="AD32" s="445"/>
      <c r="AE32" s="445">
        <v>5</v>
      </c>
      <c r="AF32" s="445"/>
      <c r="AG32" s="445">
        <v>6</v>
      </c>
      <c r="AH32" s="445">
        <v>3</v>
      </c>
      <c r="AI32" s="445">
        <f t="shared" si="3"/>
        <v>143</v>
      </c>
      <c r="AJ32" s="446">
        <f t="shared" si="4"/>
        <v>5.72</v>
      </c>
      <c r="AK32" s="446">
        <f t="shared" si="5"/>
        <v>5.14</v>
      </c>
      <c r="AL32" s="402" t="str">
        <f t="shared" si="6"/>
        <v>Trung b×nh</v>
      </c>
      <c r="AM32" s="845">
        <f t="shared" si="27"/>
        <v>9</v>
      </c>
      <c r="AN32" s="403" t="str">
        <f t="shared" si="7"/>
        <v>Lªn Líp</v>
      </c>
      <c r="AO32" s="445">
        <v>7</v>
      </c>
      <c r="AP32" s="715"/>
      <c r="AQ32" s="445">
        <v>5</v>
      </c>
      <c r="AR32" s="715"/>
      <c r="AS32" s="445">
        <v>5</v>
      </c>
      <c r="AT32" s="715"/>
      <c r="AU32" s="445">
        <v>7</v>
      </c>
      <c r="AV32" s="715"/>
      <c r="AW32" s="445">
        <v>5</v>
      </c>
      <c r="AX32" s="445"/>
      <c r="AY32" s="445">
        <v>6</v>
      </c>
      <c r="AZ32" s="445"/>
      <c r="BA32" s="445">
        <v>6</v>
      </c>
      <c r="BB32" s="445">
        <v>4</v>
      </c>
      <c r="BC32" s="445">
        <v>6</v>
      </c>
      <c r="BD32" s="445"/>
      <c r="BE32" s="445">
        <v>6</v>
      </c>
      <c r="BF32" s="445"/>
      <c r="BG32" s="445">
        <v>5</v>
      </c>
      <c r="BH32" s="445"/>
      <c r="BI32" s="445">
        <v>5</v>
      </c>
      <c r="BJ32" s="550">
        <v>4</v>
      </c>
      <c r="BK32" s="257">
        <f t="shared" si="8"/>
        <v>199</v>
      </c>
      <c r="BL32" s="434">
        <f t="shared" si="26"/>
        <v>5.685714285714286</v>
      </c>
      <c r="BM32" s="845">
        <f t="shared" si="9"/>
        <v>9</v>
      </c>
      <c r="BN32" s="445">
        <v>5</v>
      </c>
      <c r="BO32" s="445"/>
      <c r="BP32" s="445">
        <v>5</v>
      </c>
      <c r="BQ32" s="445"/>
      <c r="BR32" s="445">
        <v>7</v>
      </c>
      <c r="BS32" s="445"/>
      <c r="BT32" s="445">
        <v>6</v>
      </c>
      <c r="BU32" s="445"/>
      <c r="BV32" s="445">
        <v>5</v>
      </c>
      <c r="BW32" s="445"/>
      <c r="BX32" s="445">
        <v>6</v>
      </c>
      <c r="BY32" s="445"/>
      <c r="BZ32" s="445">
        <v>5</v>
      </c>
      <c r="CA32" s="550"/>
      <c r="CB32" s="258">
        <f t="shared" si="10"/>
        <v>140</v>
      </c>
      <c r="CC32" s="434">
        <f t="shared" si="11"/>
        <v>5.6</v>
      </c>
      <c r="CD32" s="357">
        <f t="shared" si="12"/>
        <v>5.65</v>
      </c>
      <c r="CE32" s="845">
        <f t="shared" si="13"/>
        <v>9</v>
      </c>
      <c r="CF32" s="256" t="str">
        <f t="shared" si="14"/>
        <v>Trung b×nh</v>
      </c>
      <c r="CG32" s="831" t="str">
        <f t="shared" si="15"/>
        <v>Lªn líp</v>
      </c>
      <c r="CH32" s="445">
        <v>7</v>
      </c>
      <c r="CI32" s="715"/>
      <c r="CJ32" s="445">
        <v>7</v>
      </c>
      <c r="CK32" s="715"/>
      <c r="CL32" s="445">
        <v>5</v>
      </c>
      <c r="CM32" s="715"/>
      <c r="CN32" s="445">
        <v>6</v>
      </c>
      <c r="CO32" s="715"/>
      <c r="CP32" s="445">
        <v>4</v>
      </c>
      <c r="CQ32" s="445"/>
      <c r="CR32" s="445">
        <v>3</v>
      </c>
      <c r="CS32" s="445"/>
      <c r="CT32" s="445">
        <v>5</v>
      </c>
      <c r="CU32" s="445"/>
      <c r="CV32" s="445">
        <v>6</v>
      </c>
      <c r="CW32" s="445"/>
      <c r="CX32" s="445">
        <v>4</v>
      </c>
      <c r="CY32" s="445"/>
      <c r="CZ32" s="445">
        <v>5</v>
      </c>
      <c r="DA32" s="445"/>
      <c r="DB32" s="445">
        <v>3</v>
      </c>
      <c r="DC32" s="550"/>
      <c r="DD32" s="257">
        <f t="shared" si="16"/>
        <v>159</v>
      </c>
      <c r="DE32" s="434">
        <f t="shared" si="17"/>
        <v>4.818181818181818</v>
      </c>
      <c r="DF32" s="845">
        <f t="shared" si="18"/>
        <v>23</v>
      </c>
      <c r="DG32" s="933" t="str">
        <f t="shared" si="19"/>
        <v>Yếu</v>
      </c>
      <c r="DH32" s="445"/>
      <c r="DI32" s="445"/>
      <c r="DJ32" s="445"/>
      <c r="DK32" s="445"/>
      <c r="DL32" s="445"/>
      <c r="DM32" s="445"/>
      <c r="DN32" s="445"/>
      <c r="DO32" s="445"/>
      <c r="DP32" s="445"/>
      <c r="DQ32" s="445"/>
      <c r="DR32" s="445"/>
      <c r="DS32" s="445"/>
      <c r="DT32" s="445"/>
      <c r="DU32" s="550"/>
      <c r="DV32" s="258">
        <f t="shared" si="20"/>
        <v>0</v>
      </c>
      <c r="DW32" s="434">
        <f t="shared" si="21"/>
        <v>0</v>
      </c>
      <c r="DX32" s="357">
        <f t="shared" si="22"/>
        <v>2.65</v>
      </c>
      <c r="DY32" s="845">
        <f t="shared" si="23"/>
        <v>48</v>
      </c>
      <c r="DZ32" s="256" t="str">
        <f t="shared" si="24"/>
        <v>KÐm</v>
      </c>
      <c r="EA32" s="832" t="str">
        <f t="shared" si="25"/>
        <v>Lªn líp</v>
      </c>
      <c r="EB32" s="561"/>
      <c r="EC32" s="561"/>
      <c r="ED32" s="561"/>
      <c r="EE32" s="561"/>
      <c r="EF32" s="561"/>
      <c r="EG32" s="561"/>
      <c r="EH32" s="561"/>
      <c r="EI32" s="561"/>
      <c r="EJ32" s="563"/>
      <c r="EK32" s="450"/>
      <c r="EL32" s="450"/>
      <c r="EM32" s="450"/>
      <c r="EN32" s="450"/>
      <c r="EO32" s="450"/>
      <c r="EP32" s="450"/>
      <c r="EQ32" s="450"/>
      <c r="ER32" s="450"/>
      <c r="ES32" s="450"/>
      <c r="ET32" s="450"/>
      <c r="EU32" s="450"/>
      <c r="EV32" s="450"/>
      <c r="EW32" s="450"/>
      <c r="EX32" s="450"/>
      <c r="EY32" s="450"/>
      <c r="EZ32" s="450"/>
      <c r="FA32" s="450"/>
      <c r="FB32" s="450"/>
      <c r="FC32" s="450"/>
      <c r="FD32" s="450"/>
      <c r="FE32" s="450"/>
      <c r="FF32" s="450"/>
      <c r="FG32" s="450"/>
      <c r="FH32" s="450"/>
      <c r="FI32" s="450"/>
      <c r="FJ32" s="450"/>
      <c r="FK32" s="450"/>
      <c r="FL32" s="450"/>
      <c r="FM32" s="450"/>
      <c r="FN32" s="450"/>
      <c r="FO32" s="450"/>
      <c r="FP32" s="450"/>
      <c r="FQ32" s="450"/>
      <c r="FR32" s="450"/>
    </row>
    <row r="33" spans="1:174" s="470" customFormat="1" ht="13.5" customHeight="1">
      <c r="A33" s="387">
        <v>28</v>
      </c>
      <c r="B33" s="460" t="s">
        <v>448</v>
      </c>
      <c r="C33" s="461" t="s">
        <v>272</v>
      </c>
      <c r="D33" s="915">
        <v>32548</v>
      </c>
      <c r="E33" s="463">
        <v>8</v>
      </c>
      <c r="F33" s="463"/>
      <c r="G33" s="463">
        <v>6</v>
      </c>
      <c r="H33" s="463"/>
      <c r="I33" s="463">
        <v>5</v>
      </c>
      <c r="J33" s="463"/>
      <c r="K33" s="463">
        <v>6</v>
      </c>
      <c r="L33" s="463"/>
      <c r="M33" s="463">
        <v>6</v>
      </c>
      <c r="N33" s="463"/>
      <c r="O33" s="463">
        <v>7</v>
      </c>
      <c r="P33" s="463"/>
      <c r="Q33" s="463">
        <v>7</v>
      </c>
      <c r="R33" s="463"/>
      <c r="S33" s="463"/>
      <c r="T33" s="464"/>
      <c r="U33" s="463">
        <f t="shared" si="1"/>
        <v>158</v>
      </c>
      <c r="V33" s="465">
        <f t="shared" si="2"/>
        <v>6.32</v>
      </c>
      <c r="W33" s="463">
        <v>6</v>
      </c>
      <c r="X33" s="463"/>
      <c r="Y33" s="463">
        <v>6</v>
      </c>
      <c r="Z33" s="463"/>
      <c r="AA33" s="463">
        <v>6</v>
      </c>
      <c r="AB33" s="463"/>
      <c r="AC33" s="463">
        <v>7</v>
      </c>
      <c r="AD33" s="463"/>
      <c r="AE33" s="463">
        <v>6</v>
      </c>
      <c r="AF33" s="463"/>
      <c r="AG33" s="463">
        <v>5</v>
      </c>
      <c r="AH33" s="463">
        <v>4</v>
      </c>
      <c r="AI33" s="463">
        <f t="shared" si="3"/>
        <v>148</v>
      </c>
      <c r="AJ33" s="465">
        <f t="shared" si="4"/>
        <v>5.92</v>
      </c>
      <c r="AK33" s="465">
        <f t="shared" si="5"/>
        <v>6.12</v>
      </c>
      <c r="AL33" s="387" t="str">
        <f t="shared" si="6"/>
        <v>TB Kh¸</v>
      </c>
      <c r="AM33" s="405">
        <f t="shared" si="27"/>
        <v>0</v>
      </c>
      <c r="AN33" s="393" t="str">
        <f t="shared" si="7"/>
        <v>Lªn Líp</v>
      </c>
      <c r="AO33" s="463">
        <v>6</v>
      </c>
      <c r="AP33" s="910"/>
      <c r="AQ33" s="463">
        <v>7</v>
      </c>
      <c r="AR33" s="910"/>
      <c r="AS33" s="463">
        <v>6</v>
      </c>
      <c r="AT33" s="910"/>
      <c r="AU33" s="463">
        <v>6</v>
      </c>
      <c r="AV33" s="910"/>
      <c r="AW33" s="463">
        <v>5</v>
      </c>
      <c r="AX33" s="463"/>
      <c r="AY33" s="463">
        <v>8</v>
      </c>
      <c r="AZ33" s="463"/>
      <c r="BA33" s="463">
        <v>5</v>
      </c>
      <c r="BB33" s="463"/>
      <c r="BC33" s="463">
        <v>8</v>
      </c>
      <c r="BD33" s="463"/>
      <c r="BE33" s="463">
        <v>7</v>
      </c>
      <c r="BF33" s="463"/>
      <c r="BG33" s="463">
        <v>5</v>
      </c>
      <c r="BH33" s="463"/>
      <c r="BI33" s="463">
        <v>6</v>
      </c>
      <c r="BJ33" s="464"/>
      <c r="BK33" s="463">
        <f t="shared" si="8"/>
        <v>219</v>
      </c>
      <c r="BL33" s="911">
        <f t="shared" si="26"/>
        <v>6.257142857142857</v>
      </c>
      <c r="BM33" s="405">
        <f t="shared" si="9"/>
        <v>0</v>
      </c>
      <c r="BN33" s="463">
        <v>6</v>
      </c>
      <c r="BO33" s="463"/>
      <c r="BP33" s="463">
        <v>7</v>
      </c>
      <c r="BQ33" s="463"/>
      <c r="BR33" s="463">
        <v>7</v>
      </c>
      <c r="BS33" s="463"/>
      <c r="BT33" s="463">
        <v>8</v>
      </c>
      <c r="BU33" s="463"/>
      <c r="BV33" s="463">
        <v>8</v>
      </c>
      <c r="BW33" s="463"/>
      <c r="BX33" s="463">
        <v>7</v>
      </c>
      <c r="BY33" s="463"/>
      <c r="BZ33" s="463">
        <v>7</v>
      </c>
      <c r="CA33" s="464"/>
      <c r="CB33" s="464">
        <f t="shared" si="10"/>
        <v>177</v>
      </c>
      <c r="CC33" s="911">
        <f t="shared" si="11"/>
        <v>7.08</v>
      </c>
      <c r="CD33" s="465">
        <f t="shared" si="12"/>
        <v>6.6</v>
      </c>
      <c r="CE33" s="405">
        <f t="shared" si="13"/>
        <v>0</v>
      </c>
      <c r="CF33" s="387" t="str">
        <f t="shared" si="14"/>
        <v>TB Kh¸</v>
      </c>
      <c r="CG33" s="912" t="str">
        <f t="shared" si="15"/>
        <v>Lªn líp</v>
      </c>
      <c r="CH33" s="463">
        <v>9</v>
      </c>
      <c r="CI33" s="910"/>
      <c r="CJ33" s="463">
        <v>9</v>
      </c>
      <c r="CK33" s="910"/>
      <c r="CL33" s="463">
        <v>5</v>
      </c>
      <c r="CM33" s="910"/>
      <c r="CN33" s="463">
        <v>7</v>
      </c>
      <c r="CO33" s="910"/>
      <c r="CP33" s="463">
        <v>7</v>
      </c>
      <c r="CQ33" s="463"/>
      <c r="CR33" s="463">
        <v>5</v>
      </c>
      <c r="CS33" s="463"/>
      <c r="CT33" s="463">
        <v>9</v>
      </c>
      <c r="CU33" s="463"/>
      <c r="CV33" s="463">
        <v>8</v>
      </c>
      <c r="CW33" s="463"/>
      <c r="CX33" s="463">
        <v>6</v>
      </c>
      <c r="CY33" s="463"/>
      <c r="CZ33" s="463">
        <v>7</v>
      </c>
      <c r="DA33" s="463"/>
      <c r="DB33" s="463">
        <v>7</v>
      </c>
      <c r="DC33" s="464"/>
      <c r="DD33" s="463">
        <f t="shared" si="16"/>
        <v>229</v>
      </c>
      <c r="DE33" s="911">
        <f t="shared" si="17"/>
        <v>6.9393939393939394</v>
      </c>
      <c r="DF33" s="405">
        <f t="shared" si="18"/>
        <v>0</v>
      </c>
      <c r="DG33" s="933" t="str">
        <f t="shared" si="19"/>
        <v>TB Khá</v>
      </c>
      <c r="DH33" s="463"/>
      <c r="DI33" s="463"/>
      <c r="DJ33" s="463"/>
      <c r="DK33" s="463"/>
      <c r="DL33" s="463"/>
      <c r="DM33" s="463"/>
      <c r="DN33" s="463"/>
      <c r="DO33" s="463"/>
      <c r="DP33" s="463"/>
      <c r="DQ33" s="463"/>
      <c r="DR33" s="463"/>
      <c r="DS33" s="463"/>
      <c r="DT33" s="463"/>
      <c r="DU33" s="464"/>
      <c r="DV33" s="464">
        <f t="shared" si="20"/>
        <v>0</v>
      </c>
      <c r="DW33" s="911">
        <f t="shared" si="21"/>
        <v>0</v>
      </c>
      <c r="DX33" s="465">
        <f t="shared" si="22"/>
        <v>3.816666666666667</v>
      </c>
      <c r="DY33" s="405">
        <f t="shared" si="23"/>
        <v>25</v>
      </c>
      <c r="DZ33" s="387" t="str">
        <f t="shared" si="24"/>
        <v>KÐm</v>
      </c>
      <c r="EA33" s="913" t="str">
        <f t="shared" si="25"/>
        <v>Lªn líp</v>
      </c>
      <c r="EB33" s="916"/>
      <c r="EC33" s="916"/>
      <c r="ED33" s="916"/>
      <c r="EE33" s="916"/>
      <c r="EF33" s="916"/>
      <c r="EG33" s="916"/>
      <c r="EH33" s="916"/>
      <c r="EI33" s="916"/>
      <c r="EJ33" s="917"/>
      <c r="EK33" s="469"/>
      <c r="EL33" s="469"/>
      <c r="EM33" s="469"/>
      <c r="EN33" s="469"/>
      <c r="EO33" s="469"/>
      <c r="EP33" s="469"/>
      <c r="EQ33" s="469"/>
      <c r="ER33" s="469"/>
      <c r="ES33" s="469"/>
      <c r="ET33" s="469"/>
      <c r="EU33" s="469"/>
      <c r="EV33" s="469"/>
      <c r="EW33" s="469"/>
      <c r="EX33" s="469"/>
      <c r="EY33" s="469"/>
      <c r="EZ33" s="469"/>
      <c r="FA33" s="469"/>
      <c r="FB33" s="469"/>
      <c r="FC33" s="469"/>
      <c r="FD33" s="469"/>
      <c r="FE33" s="469"/>
      <c r="FF33" s="469"/>
      <c r="FG33" s="469"/>
      <c r="FH33" s="469"/>
      <c r="FI33" s="469"/>
      <c r="FJ33" s="469"/>
      <c r="FK33" s="469"/>
      <c r="FL33" s="469"/>
      <c r="FM33" s="469"/>
      <c r="FN33" s="469"/>
      <c r="FO33" s="469"/>
      <c r="FP33" s="469"/>
      <c r="FQ33" s="469"/>
      <c r="FR33" s="469"/>
    </row>
    <row r="34" spans="1:140" ht="13.5" customHeight="1">
      <c r="A34" s="256">
        <v>29</v>
      </c>
      <c r="B34" s="234" t="s">
        <v>273</v>
      </c>
      <c r="C34" s="235" t="s">
        <v>274</v>
      </c>
      <c r="D34" s="783" t="s">
        <v>503</v>
      </c>
      <c r="E34" s="257">
        <v>6</v>
      </c>
      <c r="F34" s="257"/>
      <c r="G34" s="257">
        <v>5</v>
      </c>
      <c r="H34" s="257"/>
      <c r="I34" s="257">
        <v>6</v>
      </c>
      <c r="J34" s="257"/>
      <c r="K34" s="257">
        <v>6</v>
      </c>
      <c r="L34" s="257"/>
      <c r="M34" s="257">
        <v>8</v>
      </c>
      <c r="N34" s="257">
        <v>3</v>
      </c>
      <c r="O34" s="257">
        <v>7</v>
      </c>
      <c r="P34" s="257">
        <v>3</v>
      </c>
      <c r="Q34" s="257">
        <v>6</v>
      </c>
      <c r="R34" s="257"/>
      <c r="S34" s="257"/>
      <c r="T34" s="258"/>
      <c r="U34" s="257">
        <f t="shared" si="1"/>
        <v>155</v>
      </c>
      <c r="V34" s="357">
        <f t="shared" si="2"/>
        <v>6.2</v>
      </c>
      <c r="W34" s="257">
        <v>6</v>
      </c>
      <c r="X34" s="257"/>
      <c r="Y34" s="257">
        <v>6</v>
      </c>
      <c r="Z34" s="257"/>
      <c r="AA34" s="257">
        <v>8</v>
      </c>
      <c r="AB34" s="257"/>
      <c r="AC34" s="257">
        <v>5</v>
      </c>
      <c r="AD34" s="257"/>
      <c r="AE34" s="257">
        <v>5</v>
      </c>
      <c r="AF34" s="257"/>
      <c r="AG34" s="257">
        <v>5</v>
      </c>
      <c r="AH34" s="257"/>
      <c r="AI34" s="257">
        <f t="shared" si="3"/>
        <v>144</v>
      </c>
      <c r="AJ34" s="357">
        <f t="shared" si="4"/>
        <v>5.76</v>
      </c>
      <c r="AK34" s="357">
        <f t="shared" si="5"/>
        <v>5.98</v>
      </c>
      <c r="AL34" s="256" t="str">
        <f t="shared" si="6"/>
        <v>Trung b×nh</v>
      </c>
      <c r="AM34" s="845">
        <f t="shared" si="27"/>
        <v>0</v>
      </c>
      <c r="AN34" s="389" t="str">
        <f t="shared" si="7"/>
        <v>Lªn Líp</v>
      </c>
      <c r="AO34" s="257">
        <v>6</v>
      </c>
      <c r="AP34" s="713"/>
      <c r="AQ34" s="257">
        <v>5</v>
      </c>
      <c r="AR34" s="713"/>
      <c r="AS34" s="257">
        <v>7</v>
      </c>
      <c r="AT34" s="713"/>
      <c r="AU34" s="257">
        <v>7</v>
      </c>
      <c r="AV34" s="713"/>
      <c r="AW34" s="257">
        <v>6</v>
      </c>
      <c r="AX34" s="257">
        <v>4</v>
      </c>
      <c r="AY34" s="257">
        <v>5</v>
      </c>
      <c r="AZ34" s="257"/>
      <c r="BA34" s="257">
        <v>5</v>
      </c>
      <c r="BB34" s="257"/>
      <c r="BC34" s="257">
        <v>5</v>
      </c>
      <c r="BD34" s="257"/>
      <c r="BE34" s="257">
        <v>7</v>
      </c>
      <c r="BF34" s="257"/>
      <c r="BG34" s="257">
        <v>6</v>
      </c>
      <c r="BH34" s="257"/>
      <c r="BI34" s="257">
        <v>5</v>
      </c>
      <c r="BJ34" s="258"/>
      <c r="BK34" s="257">
        <f t="shared" si="8"/>
        <v>203</v>
      </c>
      <c r="BL34" s="434">
        <f t="shared" si="26"/>
        <v>5.8</v>
      </c>
      <c r="BM34" s="845">
        <f t="shared" si="9"/>
        <v>0</v>
      </c>
      <c r="BN34" s="257">
        <v>6</v>
      </c>
      <c r="BO34" s="257"/>
      <c r="BP34" s="257">
        <v>7</v>
      </c>
      <c r="BQ34" s="257"/>
      <c r="BR34" s="257">
        <v>7</v>
      </c>
      <c r="BS34" s="257"/>
      <c r="BT34" s="257">
        <v>6</v>
      </c>
      <c r="BU34" s="257"/>
      <c r="BV34" s="257">
        <v>6</v>
      </c>
      <c r="BW34" s="257">
        <v>4</v>
      </c>
      <c r="BX34" s="257">
        <v>6</v>
      </c>
      <c r="BY34" s="257"/>
      <c r="BZ34" s="257">
        <v>5</v>
      </c>
      <c r="CA34" s="258"/>
      <c r="CB34" s="258">
        <f t="shared" si="10"/>
        <v>154</v>
      </c>
      <c r="CC34" s="434">
        <f t="shared" si="11"/>
        <v>6.16</v>
      </c>
      <c r="CD34" s="357">
        <f t="shared" si="12"/>
        <v>5.95</v>
      </c>
      <c r="CE34" s="845">
        <f t="shared" si="13"/>
        <v>0</v>
      </c>
      <c r="CF34" s="256" t="str">
        <f t="shared" si="14"/>
        <v>Trung b×nh</v>
      </c>
      <c r="CG34" s="831" t="str">
        <f t="shared" si="15"/>
        <v>Lªn líp</v>
      </c>
      <c r="CH34" s="257">
        <v>8</v>
      </c>
      <c r="CI34" s="713"/>
      <c r="CJ34" s="257">
        <v>8</v>
      </c>
      <c r="CK34" s="713"/>
      <c r="CL34" s="257">
        <v>5</v>
      </c>
      <c r="CM34" s="713"/>
      <c r="CN34" s="257">
        <v>6</v>
      </c>
      <c r="CO34" s="713"/>
      <c r="CP34" s="257">
        <v>5</v>
      </c>
      <c r="CQ34" s="257"/>
      <c r="CR34" s="257">
        <v>5</v>
      </c>
      <c r="CS34" s="257"/>
      <c r="CT34" s="257">
        <v>6</v>
      </c>
      <c r="CU34" s="257"/>
      <c r="CV34" s="257">
        <v>6</v>
      </c>
      <c r="CW34" s="257"/>
      <c r="CX34" s="257">
        <v>5</v>
      </c>
      <c r="CY34" s="257"/>
      <c r="CZ34" s="257">
        <v>7</v>
      </c>
      <c r="DA34" s="257"/>
      <c r="DB34" s="257">
        <v>5</v>
      </c>
      <c r="DC34" s="258"/>
      <c r="DD34" s="257">
        <f t="shared" si="16"/>
        <v>189</v>
      </c>
      <c r="DE34" s="434">
        <f t="shared" si="17"/>
        <v>5.7272727272727275</v>
      </c>
      <c r="DF34" s="845">
        <f t="shared" si="18"/>
        <v>0</v>
      </c>
      <c r="DG34" s="933" t="str">
        <f t="shared" si="19"/>
        <v>Trung bình</v>
      </c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8"/>
      <c r="DV34" s="258">
        <f t="shared" si="20"/>
        <v>0</v>
      </c>
      <c r="DW34" s="434">
        <f t="shared" si="21"/>
        <v>0</v>
      </c>
      <c r="DX34" s="357">
        <f t="shared" si="22"/>
        <v>3.15</v>
      </c>
      <c r="DY34" s="845">
        <f t="shared" si="23"/>
        <v>25</v>
      </c>
      <c r="DZ34" s="256" t="str">
        <f t="shared" si="24"/>
        <v>KÐm</v>
      </c>
      <c r="EA34" s="832" t="str">
        <f t="shared" si="25"/>
        <v>Lªn líp</v>
      </c>
      <c r="EB34" s="439"/>
      <c r="EC34" s="439"/>
      <c r="ED34" s="439"/>
      <c r="EE34" s="439"/>
      <c r="EF34" s="439"/>
      <c r="EG34" s="439"/>
      <c r="EH34" s="439"/>
      <c r="EI34" s="439"/>
      <c r="EJ34" s="440"/>
    </row>
    <row r="35" spans="1:174" s="470" customFormat="1" ht="13.5" customHeight="1">
      <c r="A35" s="387">
        <v>30</v>
      </c>
      <c r="B35" s="460" t="s">
        <v>276</v>
      </c>
      <c r="C35" s="461" t="s">
        <v>277</v>
      </c>
      <c r="D35" s="915">
        <v>33787</v>
      </c>
      <c r="E35" s="463">
        <v>6</v>
      </c>
      <c r="F35" s="463">
        <v>4</v>
      </c>
      <c r="G35" s="463">
        <v>6</v>
      </c>
      <c r="H35" s="463"/>
      <c r="I35" s="463">
        <v>6</v>
      </c>
      <c r="J35" s="463">
        <v>4</v>
      </c>
      <c r="K35" s="463">
        <v>5</v>
      </c>
      <c r="L35" s="463">
        <v>4</v>
      </c>
      <c r="M35" s="463">
        <v>5</v>
      </c>
      <c r="N35" s="463"/>
      <c r="O35" s="463">
        <v>5</v>
      </c>
      <c r="P35" s="463">
        <v>3</v>
      </c>
      <c r="Q35" s="463">
        <v>6</v>
      </c>
      <c r="R35" s="463"/>
      <c r="S35" s="463"/>
      <c r="T35" s="464"/>
      <c r="U35" s="463">
        <f t="shared" si="1"/>
        <v>139</v>
      </c>
      <c r="V35" s="465">
        <f t="shared" si="2"/>
        <v>5.56</v>
      </c>
      <c r="W35" s="463">
        <v>5</v>
      </c>
      <c r="X35" s="463"/>
      <c r="Y35" s="463">
        <v>6</v>
      </c>
      <c r="Z35" s="463"/>
      <c r="AA35" s="463">
        <v>7</v>
      </c>
      <c r="AB35" s="463"/>
      <c r="AC35" s="463">
        <v>6</v>
      </c>
      <c r="AD35" s="463"/>
      <c r="AE35" s="463">
        <v>6</v>
      </c>
      <c r="AF35" s="463"/>
      <c r="AG35" s="463">
        <v>5</v>
      </c>
      <c r="AH35" s="463">
        <v>4</v>
      </c>
      <c r="AI35" s="463">
        <f t="shared" si="3"/>
        <v>141</v>
      </c>
      <c r="AJ35" s="465">
        <f t="shared" si="4"/>
        <v>5.64</v>
      </c>
      <c r="AK35" s="465">
        <f t="shared" si="5"/>
        <v>5.6</v>
      </c>
      <c r="AL35" s="387" t="str">
        <f t="shared" si="6"/>
        <v>Trung b×nh</v>
      </c>
      <c r="AM35" s="405">
        <f t="shared" si="27"/>
        <v>0</v>
      </c>
      <c r="AN35" s="393" t="str">
        <f t="shared" si="7"/>
        <v>Lªn Líp</v>
      </c>
      <c r="AO35" s="463">
        <v>6</v>
      </c>
      <c r="AP35" s="910"/>
      <c r="AQ35" s="463">
        <v>6</v>
      </c>
      <c r="AR35" s="910"/>
      <c r="AS35" s="463">
        <v>6</v>
      </c>
      <c r="AT35" s="910">
        <v>4</v>
      </c>
      <c r="AU35" s="463">
        <v>7</v>
      </c>
      <c r="AV35" s="910"/>
      <c r="AW35" s="463">
        <v>6</v>
      </c>
      <c r="AX35" s="463"/>
      <c r="AY35" s="463">
        <v>7</v>
      </c>
      <c r="AZ35" s="463"/>
      <c r="BA35" s="463">
        <v>6</v>
      </c>
      <c r="BB35" s="463"/>
      <c r="BC35" s="463">
        <v>6</v>
      </c>
      <c r="BD35" s="463"/>
      <c r="BE35" s="463">
        <v>8</v>
      </c>
      <c r="BF35" s="463"/>
      <c r="BG35" s="463">
        <v>6</v>
      </c>
      <c r="BH35" s="463"/>
      <c r="BI35" s="463">
        <v>7</v>
      </c>
      <c r="BJ35" s="464"/>
      <c r="BK35" s="463">
        <f t="shared" si="8"/>
        <v>225</v>
      </c>
      <c r="BL35" s="911">
        <f t="shared" si="26"/>
        <v>6.428571428571429</v>
      </c>
      <c r="BM35" s="405">
        <f t="shared" si="9"/>
        <v>0</v>
      </c>
      <c r="BN35" s="463">
        <v>6</v>
      </c>
      <c r="BO35" s="463"/>
      <c r="BP35" s="463">
        <v>7</v>
      </c>
      <c r="BQ35" s="463"/>
      <c r="BR35" s="463">
        <v>8</v>
      </c>
      <c r="BS35" s="463"/>
      <c r="BT35" s="463">
        <v>8</v>
      </c>
      <c r="BU35" s="463"/>
      <c r="BV35" s="463">
        <v>8</v>
      </c>
      <c r="BW35" s="463"/>
      <c r="BX35" s="463">
        <v>7</v>
      </c>
      <c r="BY35" s="463"/>
      <c r="BZ35" s="463">
        <v>7</v>
      </c>
      <c r="CA35" s="464"/>
      <c r="CB35" s="464">
        <f t="shared" si="10"/>
        <v>181</v>
      </c>
      <c r="CC35" s="911">
        <f t="shared" si="11"/>
        <v>7.24</v>
      </c>
      <c r="CD35" s="465">
        <f t="shared" si="12"/>
        <v>6.766666666666667</v>
      </c>
      <c r="CE35" s="405">
        <f t="shared" si="13"/>
        <v>0</v>
      </c>
      <c r="CF35" s="387" t="str">
        <f t="shared" si="14"/>
        <v>TB Kh¸</v>
      </c>
      <c r="CG35" s="912" t="str">
        <f t="shared" si="15"/>
        <v>Lªn líp</v>
      </c>
      <c r="CH35" s="463">
        <v>8</v>
      </c>
      <c r="CI35" s="910"/>
      <c r="CJ35" s="463">
        <v>8</v>
      </c>
      <c r="CK35" s="910"/>
      <c r="CL35" s="463">
        <v>7</v>
      </c>
      <c r="CM35" s="910"/>
      <c r="CN35" s="463">
        <v>7</v>
      </c>
      <c r="CO35" s="910"/>
      <c r="CP35" s="463">
        <v>7</v>
      </c>
      <c r="CQ35" s="463"/>
      <c r="CR35" s="463">
        <v>7</v>
      </c>
      <c r="CS35" s="463"/>
      <c r="CT35" s="463">
        <v>7</v>
      </c>
      <c r="CU35" s="463"/>
      <c r="CV35" s="463">
        <v>8</v>
      </c>
      <c r="CW35" s="463"/>
      <c r="CX35" s="463">
        <v>6</v>
      </c>
      <c r="CY35" s="463"/>
      <c r="CZ35" s="463">
        <v>6</v>
      </c>
      <c r="DA35" s="463"/>
      <c r="DB35" s="463">
        <v>7</v>
      </c>
      <c r="DC35" s="464"/>
      <c r="DD35" s="463">
        <f t="shared" si="16"/>
        <v>230</v>
      </c>
      <c r="DE35" s="911">
        <f t="shared" si="17"/>
        <v>6.96969696969697</v>
      </c>
      <c r="DF35" s="405">
        <f t="shared" si="18"/>
        <v>0</v>
      </c>
      <c r="DG35" s="933" t="str">
        <f t="shared" si="19"/>
        <v>TB Khá</v>
      </c>
      <c r="DH35" s="463"/>
      <c r="DI35" s="463"/>
      <c r="DJ35" s="463"/>
      <c r="DK35" s="463"/>
      <c r="DL35" s="463"/>
      <c r="DM35" s="463"/>
      <c r="DN35" s="463"/>
      <c r="DO35" s="463"/>
      <c r="DP35" s="463"/>
      <c r="DQ35" s="463"/>
      <c r="DR35" s="463"/>
      <c r="DS35" s="463"/>
      <c r="DT35" s="463"/>
      <c r="DU35" s="464"/>
      <c r="DV35" s="464">
        <f t="shared" si="20"/>
        <v>0</v>
      </c>
      <c r="DW35" s="911">
        <f t="shared" si="21"/>
        <v>0</v>
      </c>
      <c r="DX35" s="465">
        <f t="shared" si="22"/>
        <v>3.8333333333333335</v>
      </c>
      <c r="DY35" s="405">
        <f t="shared" si="23"/>
        <v>25</v>
      </c>
      <c r="DZ35" s="387" t="str">
        <f t="shared" si="24"/>
        <v>KÐm</v>
      </c>
      <c r="EA35" s="913" t="str">
        <f t="shared" si="25"/>
        <v>Lªn líp</v>
      </c>
      <c r="EB35" s="916"/>
      <c r="EC35" s="916"/>
      <c r="ED35" s="916"/>
      <c r="EE35" s="916"/>
      <c r="EF35" s="916"/>
      <c r="EG35" s="916"/>
      <c r="EH35" s="916"/>
      <c r="EI35" s="916"/>
      <c r="EJ35" s="917"/>
      <c r="EK35" s="469"/>
      <c r="EL35" s="469"/>
      <c r="EM35" s="469"/>
      <c r="EN35" s="469"/>
      <c r="EO35" s="469"/>
      <c r="EP35" s="469"/>
      <c r="EQ35" s="469"/>
      <c r="ER35" s="469"/>
      <c r="ES35" s="469"/>
      <c r="ET35" s="469"/>
      <c r="EU35" s="469"/>
      <c r="EV35" s="469"/>
      <c r="EW35" s="469"/>
      <c r="EX35" s="469"/>
      <c r="EY35" s="469"/>
      <c r="EZ35" s="469"/>
      <c r="FA35" s="469"/>
      <c r="FB35" s="469"/>
      <c r="FC35" s="469"/>
      <c r="FD35" s="469"/>
      <c r="FE35" s="469"/>
      <c r="FF35" s="469"/>
      <c r="FG35" s="469"/>
      <c r="FH35" s="469"/>
      <c r="FI35" s="469"/>
      <c r="FJ35" s="469"/>
      <c r="FK35" s="469"/>
      <c r="FL35" s="469"/>
      <c r="FM35" s="469"/>
      <c r="FN35" s="469"/>
      <c r="FO35" s="469"/>
      <c r="FP35" s="469"/>
      <c r="FQ35" s="469"/>
      <c r="FR35" s="469"/>
    </row>
    <row r="36" spans="1:153" ht="13.5" customHeight="1">
      <c r="A36" s="256">
        <v>31</v>
      </c>
      <c r="B36" s="234" t="s">
        <v>278</v>
      </c>
      <c r="C36" s="324" t="s">
        <v>279</v>
      </c>
      <c r="D36" s="757" t="s">
        <v>504</v>
      </c>
      <c r="E36" s="257">
        <v>5</v>
      </c>
      <c r="F36" s="257">
        <v>4</v>
      </c>
      <c r="G36" s="257">
        <v>6</v>
      </c>
      <c r="H36" s="257"/>
      <c r="I36" s="257">
        <v>5</v>
      </c>
      <c r="J36" s="257"/>
      <c r="K36" s="257">
        <v>5</v>
      </c>
      <c r="L36" s="257">
        <v>3</v>
      </c>
      <c r="M36" s="257">
        <v>5</v>
      </c>
      <c r="N36" s="257"/>
      <c r="O36" s="257">
        <v>6</v>
      </c>
      <c r="P36" s="257">
        <v>3</v>
      </c>
      <c r="Q36" s="257">
        <v>7</v>
      </c>
      <c r="R36" s="257"/>
      <c r="S36" s="257"/>
      <c r="T36" s="432"/>
      <c r="U36" s="257">
        <f t="shared" si="1"/>
        <v>132</v>
      </c>
      <c r="V36" s="357">
        <f t="shared" si="2"/>
        <v>5.28</v>
      </c>
      <c r="W36" s="441">
        <v>6</v>
      </c>
      <c r="X36" s="441"/>
      <c r="Y36" s="441">
        <v>7</v>
      </c>
      <c r="Z36" s="441"/>
      <c r="AA36" s="441">
        <v>6</v>
      </c>
      <c r="AB36" s="441"/>
      <c r="AC36" s="441">
        <v>6</v>
      </c>
      <c r="AD36" s="441"/>
      <c r="AE36" s="441">
        <v>6</v>
      </c>
      <c r="AF36" s="441"/>
      <c r="AG36" s="441">
        <v>7</v>
      </c>
      <c r="AH36" s="441"/>
      <c r="AI36" s="257">
        <f t="shared" si="3"/>
        <v>158</v>
      </c>
      <c r="AJ36" s="357">
        <f t="shared" si="4"/>
        <v>6.32</v>
      </c>
      <c r="AK36" s="357">
        <f t="shared" si="5"/>
        <v>5.8</v>
      </c>
      <c r="AL36" s="256" t="str">
        <f t="shared" si="6"/>
        <v>Trung b×nh</v>
      </c>
      <c r="AM36" s="845">
        <f t="shared" si="27"/>
        <v>0</v>
      </c>
      <c r="AN36" s="389" t="str">
        <f t="shared" si="7"/>
        <v>Lªn Líp</v>
      </c>
      <c r="AO36" s="362">
        <v>7</v>
      </c>
      <c r="AP36" s="713"/>
      <c r="AQ36" s="362">
        <v>8</v>
      </c>
      <c r="AR36" s="713"/>
      <c r="AS36" s="362">
        <v>6</v>
      </c>
      <c r="AT36" s="713"/>
      <c r="AU36" s="362">
        <v>6</v>
      </c>
      <c r="AV36" s="713"/>
      <c r="AW36" s="362">
        <v>7</v>
      </c>
      <c r="AX36" s="362"/>
      <c r="AY36" s="362">
        <v>5</v>
      </c>
      <c r="AZ36" s="362"/>
      <c r="BA36" s="362">
        <v>6</v>
      </c>
      <c r="BB36" s="362"/>
      <c r="BC36" s="362">
        <v>6</v>
      </c>
      <c r="BD36" s="362"/>
      <c r="BE36" s="362">
        <v>9</v>
      </c>
      <c r="BF36" s="362"/>
      <c r="BG36" s="362">
        <v>6</v>
      </c>
      <c r="BH36" s="362"/>
      <c r="BI36" s="362">
        <v>7</v>
      </c>
      <c r="BJ36" s="432"/>
      <c r="BK36" s="257">
        <f t="shared" si="8"/>
        <v>233</v>
      </c>
      <c r="BL36" s="434">
        <f t="shared" si="26"/>
        <v>6.6571428571428575</v>
      </c>
      <c r="BM36" s="845">
        <f t="shared" si="9"/>
        <v>0</v>
      </c>
      <c r="BN36" s="803">
        <v>5</v>
      </c>
      <c r="BO36" s="441"/>
      <c r="BP36" s="803">
        <v>7</v>
      </c>
      <c r="BQ36" s="441"/>
      <c r="BR36" s="803">
        <v>6</v>
      </c>
      <c r="BS36" s="804"/>
      <c r="BT36" s="803">
        <v>7</v>
      </c>
      <c r="BU36" s="804"/>
      <c r="BV36" s="803">
        <v>7</v>
      </c>
      <c r="BW36" s="804"/>
      <c r="BX36" s="803">
        <v>9</v>
      </c>
      <c r="BY36" s="804"/>
      <c r="BZ36" s="803">
        <v>5</v>
      </c>
      <c r="CA36" s="428"/>
      <c r="CB36" s="258">
        <f t="shared" si="10"/>
        <v>161</v>
      </c>
      <c r="CC36" s="434">
        <f t="shared" si="11"/>
        <v>6.44</v>
      </c>
      <c r="CD36" s="357">
        <f t="shared" si="12"/>
        <v>6.566666666666666</v>
      </c>
      <c r="CE36" s="845">
        <f t="shared" si="13"/>
        <v>0</v>
      </c>
      <c r="CF36" s="256" t="str">
        <f t="shared" si="14"/>
        <v>TB Kh¸</v>
      </c>
      <c r="CG36" s="831" t="str">
        <f t="shared" si="15"/>
        <v>Lªn líp</v>
      </c>
      <c r="CH36" s="362">
        <v>9</v>
      </c>
      <c r="CI36" s="713"/>
      <c r="CJ36" s="362">
        <v>8</v>
      </c>
      <c r="CK36" s="713"/>
      <c r="CL36" s="362">
        <v>7</v>
      </c>
      <c r="CM36" s="713"/>
      <c r="CN36" s="362">
        <v>6</v>
      </c>
      <c r="CO36" s="713"/>
      <c r="CP36" s="362">
        <v>6</v>
      </c>
      <c r="CQ36" s="362"/>
      <c r="CR36" s="362">
        <v>6</v>
      </c>
      <c r="CS36" s="362"/>
      <c r="CT36" s="362">
        <v>6</v>
      </c>
      <c r="CU36" s="362"/>
      <c r="CV36" s="362">
        <v>8</v>
      </c>
      <c r="CW36" s="362"/>
      <c r="CX36" s="362">
        <v>6</v>
      </c>
      <c r="CY36" s="362"/>
      <c r="CZ36" s="362">
        <v>7</v>
      </c>
      <c r="DA36" s="362"/>
      <c r="DB36" s="362">
        <v>6</v>
      </c>
      <c r="DC36" s="432"/>
      <c r="DD36" s="257">
        <f t="shared" si="16"/>
        <v>216</v>
      </c>
      <c r="DE36" s="434">
        <f t="shared" si="17"/>
        <v>6.545454545454546</v>
      </c>
      <c r="DF36" s="845">
        <f t="shared" si="18"/>
        <v>0</v>
      </c>
      <c r="DG36" s="933" t="str">
        <f t="shared" si="19"/>
        <v>TB Khá</v>
      </c>
      <c r="DH36" s="803"/>
      <c r="DI36" s="441"/>
      <c r="DJ36" s="803"/>
      <c r="DK36" s="441"/>
      <c r="DL36" s="803"/>
      <c r="DM36" s="804"/>
      <c r="DN36" s="803"/>
      <c r="DO36" s="804"/>
      <c r="DP36" s="803"/>
      <c r="DQ36" s="804"/>
      <c r="DR36" s="803"/>
      <c r="DS36" s="804"/>
      <c r="DT36" s="803"/>
      <c r="DU36" s="428"/>
      <c r="DV36" s="258">
        <f t="shared" si="20"/>
        <v>0</v>
      </c>
      <c r="DW36" s="434">
        <f t="shared" si="21"/>
        <v>0</v>
      </c>
      <c r="DX36" s="357">
        <f t="shared" si="22"/>
        <v>3.6</v>
      </c>
      <c r="DY36" s="845">
        <f t="shared" si="23"/>
        <v>25</v>
      </c>
      <c r="DZ36" s="256" t="str">
        <f t="shared" si="24"/>
        <v>KÐm</v>
      </c>
      <c r="EA36" s="832" t="str">
        <f t="shared" si="25"/>
        <v>Lªn líp</v>
      </c>
      <c r="EB36" s="428"/>
      <c r="EC36" s="428"/>
      <c r="ED36" s="428"/>
      <c r="EE36" s="428"/>
      <c r="EF36" s="428"/>
      <c r="EG36" s="428"/>
      <c r="EH36" s="428"/>
      <c r="EI36" s="428"/>
      <c r="EJ36" s="428"/>
      <c r="EK36" s="428"/>
      <c r="EL36" s="428"/>
      <c r="EM36" s="428"/>
      <c r="EN36" s="428"/>
      <c r="EO36" s="428"/>
      <c r="EP36" s="428"/>
      <c r="EQ36" s="428"/>
      <c r="ER36" s="428"/>
      <c r="ES36" s="428"/>
      <c r="ET36" s="428"/>
      <c r="EU36" s="428"/>
      <c r="EV36" s="428"/>
      <c r="EW36" s="428"/>
    </row>
    <row r="37" spans="1:174" s="451" customFormat="1" ht="13.5" customHeight="1">
      <c r="A37" s="256">
        <v>32</v>
      </c>
      <c r="B37" s="556" t="s">
        <v>371</v>
      </c>
      <c r="C37" s="401" t="s">
        <v>372</v>
      </c>
      <c r="D37" s="784"/>
      <c r="E37" s="445">
        <v>5</v>
      </c>
      <c r="F37" s="445">
        <v>3</v>
      </c>
      <c r="G37" s="445">
        <v>5</v>
      </c>
      <c r="H37" s="445"/>
      <c r="I37" s="445">
        <v>4</v>
      </c>
      <c r="J37" s="445">
        <v>4</v>
      </c>
      <c r="K37" s="445">
        <v>5</v>
      </c>
      <c r="L37" s="445" t="s">
        <v>425</v>
      </c>
      <c r="M37" s="445">
        <v>6</v>
      </c>
      <c r="N37" s="445">
        <v>4</v>
      </c>
      <c r="O37" s="445">
        <v>7</v>
      </c>
      <c r="P37" s="445"/>
      <c r="Q37" s="445">
        <v>5</v>
      </c>
      <c r="R37" s="445"/>
      <c r="S37" s="445"/>
      <c r="T37" s="512"/>
      <c r="U37" s="445">
        <f t="shared" si="1"/>
        <v>129</v>
      </c>
      <c r="V37" s="446">
        <f t="shared" si="2"/>
        <v>5.16</v>
      </c>
      <c r="W37" s="513">
        <v>5</v>
      </c>
      <c r="X37" s="513"/>
      <c r="Y37" s="513">
        <v>5</v>
      </c>
      <c r="Z37" s="513"/>
      <c r="AA37" s="513">
        <v>7</v>
      </c>
      <c r="AB37" s="513"/>
      <c r="AC37" s="513">
        <v>5</v>
      </c>
      <c r="AD37" s="513"/>
      <c r="AE37" s="513">
        <v>7</v>
      </c>
      <c r="AF37" s="513"/>
      <c r="AG37" s="513">
        <v>6</v>
      </c>
      <c r="AH37" s="513"/>
      <c r="AI37" s="445">
        <f t="shared" si="3"/>
        <v>144</v>
      </c>
      <c r="AJ37" s="446">
        <f t="shared" si="4"/>
        <v>5.76</v>
      </c>
      <c r="AK37" s="446">
        <f t="shared" si="5"/>
        <v>5.46</v>
      </c>
      <c r="AL37" s="402" t="str">
        <f t="shared" si="6"/>
        <v>Trung b×nh</v>
      </c>
      <c r="AM37" s="845">
        <f t="shared" si="27"/>
        <v>5</v>
      </c>
      <c r="AN37" s="403" t="str">
        <f t="shared" si="7"/>
        <v>Lªn Líp</v>
      </c>
      <c r="AO37" s="660">
        <v>6</v>
      </c>
      <c r="AP37" s="715"/>
      <c r="AQ37" s="660"/>
      <c r="AR37" s="715"/>
      <c r="AS37" s="660">
        <v>4</v>
      </c>
      <c r="AT37" s="715">
        <v>4</v>
      </c>
      <c r="AU37" s="660">
        <v>5</v>
      </c>
      <c r="AV37" s="715"/>
      <c r="AW37" s="660">
        <v>5</v>
      </c>
      <c r="AX37" s="660"/>
      <c r="AY37" s="660">
        <v>5</v>
      </c>
      <c r="AZ37" s="660"/>
      <c r="BA37" s="660">
        <v>4</v>
      </c>
      <c r="BB37" s="660">
        <v>2</v>
      </c>
      <c r="BC37" s="660">
        <v>5</v>
      </c>
      <c r="BD37" s="660"/>
      <c r="BE37" s="660">
        <v>5</v>
      </c>
      <c r="BF37" s="660"/>
      <c r="BG37" s="660">
        <v>3</v>
      </c>
      <c r="BH37" s="660">
        <v>3</v>
      </c>
      <c r="BI37" s="660">
        <v>5</v>
      </c>
      <c r="BJ37" s="510"/>
      <c r="BK37" s="257">
        <f t="shared" si="8"/>
        <v>144</v>
      </c>
      <c r="BL37" s="434">
        <f t="shared" si="26"/>
        <v>4.114285714285714</v>
      </c>
      <c r="BM37" s="845">
        <f t="shared" si="9"/>
        <v>19</v>
      </c>
      <c r="BN37" s="827">
        <v>4</v>
      </c>
      <c r="BO37" s="828">
        <v>3</v>
      </c>
      <c r="BP37" s="827">
        <v>6</v>
      </c>
      <c r="BQ37" s="828"/>
      <c r="BR37" s="827">
        <v>4</v>
      </c>
      <c r="BS37" s="828">
        <v>3</v>
      </c>
      <c r="BT37" s="827">
        <v>5</v>
      </c>
      <c r="BU37" s="828"/>
      <c r="BV37" s="827">
        <v>6</v>
      </c>
      <c r="BW37" s="828"/>
      <c r="BX37" s="827">
        <v>4</v>
      </c>
      <c r="BY37" s="828">
        <v>2</v>
      </c>
      <c r="BZ37" s="827">
        <v>5</v>
      </c>
      <c r="CA37" s="510"/>
      <c r="CB37" s="258">
        <f t="shared" si="10"/>
        <v>119</v>
      </c>
      <c r="CC37" s="434">
        <f t="shared" si="11"/>
        <v>4.76</v>
      </c>
      <c r="CD37" s="357">
        <f t="shared" si="12"/>
        <v>4.383333333333334</v>
      </c>
      <c r="CE37" s="845">
        <f t="shared" si="13"/>
        <v>31</v>
      </c>
      <c r="CF37" s="256" t="str">
        <f t="shared" si="14"/>
        <v>YÕu</v>
      </c>
      <c r="CG37" s="831" t="str">
        <f t="shared" si="15"/>
        <v>Ngõng häc</v>
      </c>
      <c r="CH37" s="660">
        <v>8</v>
      </c>
      <c r="CI37" s="715"/>
      <c r="CJ37" s="660">
        <v>6</v>
      </c>
      <c r="CK37" s="715"/>
      <c r="CL37" s="660">
        <v>3</v>
      </c>
      <c r="CM37" s="715"/>
      <c r="CN37" s="660">
        <v>4</v>
      </c>
      <c r="CO37" s="715"/>
      <c r="CP37" s="660">
        <v>6</v>
      </c>
      <c r="CQ37" s="660"/>
      <c r="CR37" s="660">
        <v>5</v>
      </c>
      <c r="CS37" s="660"/>
      <c r="CT37" s="660">
        <v>5</v>
      </c>
      <c r="CU37" s="660"/>
      <c r="CV37" s="660">
        <v>8</v>
      </c>
      <c r="CW37" s="660"/>
      <c r="CX37" s="660">
        <v>5</v>
      </c>
      <c r="CY37" s="660"/>
      <c r="CZ37" s="660">
        <v>6</v>
      </c>
      <c r="DA37" s="660"/>
      <c r="DB37" s="660">
        <v>5</v>
      </c>
      <c r="DC37" s="510"/>
      <c r="DD37" s="257">
        <f t="shared" si="16"/>
        <v>173</v>
      </c>
      <c r="DE37" s="434">
        <f t="shared" si="17"/>
        <v>5.242424242424242</v>
      </c>
      <c r="DF37" s="845">
        <f t="shared" si="18"/>
        <v>39</v>
      </c>
      <c r="DG37" s="933" t="str">
        <f t="shared" si="19"/>
        <v>Trung bình</v>
      </c>
      <c r="DH37" s="827"/>
      <c r="DI37" s="828"/>
      <c r="DJ37" s="827"/>
      <c r="DK37" s="828"/>
      <c r="DL37" s="827"/>
      <c r="DM37" s="828"/>
      <c r="DN37" s="827"/>
      <c r="DO37" s="828"/>
      <c r="DP37" s="827"/>
      <c r="DQ37" s="828"/>
      <c r="DR37" s="827"/>
      <c r="DS37" s="828"/>
      <c r="DT37" s="827"/>
      <c r="DU37" s="510"/>
      <c r="DV37" s="258">
        <f t="shared" si="20"/>
        <v>0</v>
      </c>
      <c r="DW37" s="434">
        <f t="shared" si="21"/>
        <v>0</v>
      </c>
      <c r="DX37" s="357">
        <f t="shared" si="22"/>
        <v>2.8833333333333333</v>
      </c>
      <c r="DY37" s="845">
        <f t="shared" si="23"/>
        <v>64</v>
      </c>
      <c r="DZ37" s="256" t="str">
        <f t="shared" si="24"/>
        <v>KÐm</v>
      </c>
      <c r="EA37" s="832" t="str">
        <f t="shared" si="25"/>
        <v>Ngõng häc</v>
      </c>
      <c r="EB37" s="449"/>
      <c r="EC37" s="449"/>
      <c r="ED37" s="449"/>
      <c r="EE37" s="449"/>
      <c r="EF37" s="449"/>
      <c r="EG37" s="449"/>
      <c r="EH37" s="449"/>
      <c r="EI37" s="449"/>
      <c r="EJ37" s="449"/>
      <c r="EK37" s="449"/>
      <c r="EL37" s="449"/>
      <c r="EM37" s="449"/>
      <c r="EN37" s="449"/>
      <c r="EO37" s="449"/>
      <c r="EP37" s="449"/>
      <c r="EQ37" s="449"/>
      <c r="ER37" s="449"/>
      <c r="ES37" s="449"/>
      <c r="ET37" s="449"/>
      <c r="EU37" s="449"/>
      <c r="EV37" s="449"/>
      <c r="EW37" s="449"/>
      <c r="EX37" s="450"/>
      <c r="EY37" s="450"/>
      <c r="EZ37" s="450"/>
      <c r="FA37" s="450"/>
      <c r="FB37" s="450"/>
      <c r="FC37" s="450"/>
      <c r="FD37" s="450"/>
      <c r="FE37" s="450"/>
      <c r="FF37" s="450"/>
      <c r="FG37" s="450"/>
      <c r="FH37" s="450"/>
      <c r="FI37" s="450"/>
      <c r="FJ37" s="450"/>
      <c r="FK37" s="450"/>
      <c r="FL37" s="450"/>
      <c r="FM37" s="450"/>
      <c r="FN37" s="450"/>
      <c r="FO37" s="450"/>
      <c r="FP37" s="450"/>
      <c r="FQ37" s="450"/>
      <c r="FR37" s="450"/>
    </row>
    <row r="38" spans="1:174" s="451" customFormat="1" ht="13.5" customHeight="1">
      <c r="A38" s="256">
        <v>33</v>
      </c>
      <c r="B38" s="556" t="s">
        <v>375</v>
      </c>
      <c r="C38" s="401" t="s">
        <v>37</v>
      </c>
      <c r="D38" s="401"/>
      <c r="E38" s="445">
        <v>6</v>
      </c>
      <c r="F38" s="445" t="s">
        <v>432</v>
      </c>
      <c r="G38" s="445">
        <v>5</v>
      </c>
      <c r="H38" s="445"/>
      <c r="I38" s="445">
        <v>6</v>
      </c>
      <c r="J38" s="445"/>
      <c r="K38" s="445">
        <v>5</v>
      </c>
      <c r="L38" s="445" t="s">
        <v>425</v>
      </c>
      <c r="M38" s="445">
        <v>6</v>
      </c>
      <c r="N38" s="445"/>
      <c r="O38" s="445"/>
      <c r="P38" s="445"/>
      <c r="Q38" s="445">
        <v>5</v>
      </c>
      <c r="R38" s="445"/>
      <c r="S38" s="445"/>
      <c r="T38" s="512"/>
      <c r="U38" s="445">
        <f t="shared" si="1"/>
        <v>123</v>
      </c>
      <c r="V38" s="446">
        <f t="shared" si="2"/>
        <v>4.92</v>
      </c>
      <c r="W38" s="513">
        <v>5</v>
      </c>
      <c r="X38" s="513">
        <v>2</v>
      </c>
      <c r="Y38" s="513">
        <v>5</v>
      </c>
      <c r="Z38" s="513"/>
      <c r="AA38" s="513">
        <v>5</v>
      </c>
      <c r="AB38" s="513"/>
      <c r="AC38" s="513">
        <v>5</v>
      </c>
      <c r="AD38" s="513"/>
      <c r="AE38" s="513">
        <v>5</v>
      </c>
      <c r="AF38" s="513"/>
      <c r="AG38" s="513">
        <v>5</v>
      </c>
      <c r="AH38" s="513"/>
      <c r="AI38" s="445">
        <f t="shared" si="3"/>
        <v>125</v>
      </c>
      <c r="AJ38" s="446">
        <f t="shared" si="4"/>
        <v>5</v>
      </c>
      <c r="AK38" s="446">
        <f t="shared" si="5"/>
        <v>4.96</v>
      </c>
      <c r="AL38" s="402" t="str">
        <f t="shared" si="6"/>
        <v>YÕu</v>
      </c>
      <c r="AM38" s="845">
        <f t="shared" si="27"/>
        <v>3</v>
      </c>
      <c r="AN38" s="403" t="str">
        <f t="shared" si="7"/>
        <v>Ngõng häc</v>
      </c>
      <c r="AO38" s="660">
        <v>7</v>
      </c>
      <c r="AP38" s="715"/>
      <c r="AQ38" s="660">
        <v>6</v>
      </c>
      <c r="AR38" s="715"/>
      <c r="AS38" s="660">
        <v>5</v>
      </c>
      <c r="AT38" s="715"/>
      <c r="AU38" s="660">
        <v>6</v>
      </c>
      <c r="AV38" s="715"/>
      <c r="AW38" s="660">
        <v>5</v>
      </c>
      <c r="AX38" s="660"/>
      <c r="AY38" s="660">
        <v>6</v>
      </c>
      <c r="AZ38" s="660"/>
      <c r="BA38" s="660">
        <v>5</v>
      </c>
      <c r="BB38" s="660"/>
      <c r="BC38" s="660">
        <v>6</v>
      </c>
      <c r="BD38" s="660"/>
      <c r="BE38" s="660">
        <v>6</v>
      </c>
      <c r="BF38" s="660"/>
      <c r="BG38" s="660">
        <v>6</v>
      </c>
      <c r="BH38" s="660"/>
      <c r="BI38" s="660">
        <v>5</v>
      </c>
      <c r="BJ38" s="510"/>
      <c r="BK38" s="257">
        <f t="shared" si="8"/>
        <v>201</v>
      </c>
      <c r="BL38" s="434">
        <f t="shared" si="26"/>
        <v>5.742857142857143</v>
      </c>
      <c r="BM38" s="845">
        <f t="shared" si="9"/>
        <v>3</v>
      </c>
      <c r="BN38" s="827">
        <v>6</v>
      </c>
      <c r="BO38" s="828"/>
      <c r="BP38" s="827">
        <v>6</v>
      </c>
      <c r="BQ38" s="828"/>
      <c r="BR38" s="827">
        <v>6</v>
      </c>
      <c r="BS38" s="828"/>
      <c r="BT38" s="827">
        <v>6</v>
      </c>
      <c r="BU38" s="828"/>
      <c r="BV38" s="827">
        <v>6</v>
      </c>
      <c r="BW38" s="828"/>
      <c r="BX38" s="827">
        <v>5</v>
      </c>
      <c r="BY38" s="828">
        <v>4</v>
      </c>
      <c r="BZ38" s="827">
        <v>5</v>
      </c>
      <c r="CA38" s="510"/>
      <c r="CB38" s="258">
        <f t="shared" si="10"/>
        <v>144</v>
      </c>
      <c r="CC38" s="434">
        <f t="shared" si="11"/>
        <v>5.76</v>
      </c>
      <c r="CD38" s="357">
        <f t="shared" si="12"/>
        <v>5.75</v>
      </c>
      <c r="CE38" s="845">
        <f t="shared" si="13"/>
        <v>3</v>
      </c>
      <c r="CF38" s="256" t="str">
        <f t="shared" si="14"/>
        <v>Trung b×nh</v>
      </c>
      <c r="CG38" s="831" t="str">
        <f t="shared" si="15"/>
        <v>Lªn líp</v>
      </c>
      <c r="CH38" s="660">
        <v>7</v>
      </c>
      <c r="CI38" s="715"/>
      <c r="CJ38" s="660">
        <v>8</v>
      </c>
      <c r="CK38" s="715"/>
      <c r="CL38" s="660">
        <v>5</v>
      </c>
      <c r="CM38" s="715"/>
      <c r="CN38" s="660">
        <v>7</v>
      </c>
      <c r="CO38" s="715"/>
      <c r="CP38" s="660">
        <v>4</v>
      </c>
      <c r="CQ38" s="660"/>
      <c r="CR38" s="660">
        <v>5</v>
      </c>
      <c r="CS38" s="660"/>
      <c r="CT38" s="660">
        <v>4</v>
      </c>
      <c r="CU38" s="660"/>
      <c r="CV38" s="660">
        <v>6</v>
      </c>
      <c r="CW38" s="660"/>
      <c r="CX38" s="660">
        <v>5</v>
      </c>
      <c r="CY38" s="660"/>
      <c r="CZ38" s="660">
        <v>7</v>
      </c>
      <c r="DA38" s="660"/>
      <c r="DB38" s="660">
        <v>6</v>
      </c>
      <c r="DC38" s="510"/>
      <c r="DD38" s="257">
        <f t="shared" si="16"/>
        <v>187</v>
      </c>
      <c r="DE38" s="434">
        <f t="shared" si="17"/>
        <v>5.666666666666667</v>
      </c>
      <c r="DF38" s="845">
        <f t="shared" si="18"/>
        <v>9</v>
      </c>
      <c r="DG38" s="933" t="str">
        <f t="shared" si="19"/>
        <v>Trung bình</v>
      </c>
      <c r="DH38" s="827"/>
      <c r="DI38" s="828"/>
      <c r="DJ38" s="827"/>
      <c r="DK38" s="828"/>
      <c r="DL38" s="827"/>
      <c r="DM38" s="828"/>
      <c r="DN38" s="827"/>
      <c r="DO38" s="828"/>
      <c r="DP38" s="827"/>
      <c r="DQ38" s="828"/>
      <c r="DR38" s="827"/>
      <c r="DS38" s="828"/>
      <c r="DT38" s="827"/>
      <c r="DU38" s="510"/>
      <c r="DV38" s="258">
        <f t="shared" si="20"/>
        <v>0</v>
      </c>
      <c r="DW38" s="434">
        <f t="shared" si="21"/>
        <v>0</v>
      </c>
      <c r="DX38" s="357">
        <f t="shared" si="22"/>
        <v>3.1166666666666667</v>
      </c>
      <c r="DY38" s="845">
        <f t="shared" si="23"/>
        <v>34</v>
      </c>
      <c r="DZ38" s="256" t="str">
        <f t="shared" si="24"/>
        <v>KÐm</v>
      </c>
      <c r="EA38" s="832" t="str">
        <f t="shared" si="25"/>
        <v>Lªn líp</v>
      </c>
      <c r="EB38" s="449"/>
      <c r="EC38" s="449"/>
      <c r="ED38" s="449"/>
      <c r="EE38" s="449"/>
      <c r="EF38" s="449"/>
      <c r="EG38" s="449"/>
      <c r="EH38" s="449"/>
      <c r="EI38" s="449"/>
      <c r="EJ38" s="449"/>
      <c r="EK38" s="449"/>
      <c r="EL38" s="449"/>
      <c r="EM38" s="449"/>
      <c r="EN38" s="449"/>
      <c r="EO38" s="449"/>
      <c r="EP38" s="449"/>
      <c r="EQ38" s="449"/>
      <c r="ER38" s="449"/>
      <c r="ES38" s="449"/>
      <c r="ET38" s="449"/>
      <c r="EU38" s="449"/>
      <c r="EV38" s="449"/>
      <c r="EW38" s="449"/>
      <c r="EX38" s="450"/>
      <c r="EY38" s="450"/>
      <c r="EZ38" s="450"/>
      <c r="FA38" s="450"/>
      <c r="FB38" s="450"/>
      <c r="FC38" s="450"/>
      <c r="FD38" s="450"/>
      <c r="FE38" s="450"/>
      <c r="FF38" s="450"/>
      <c r="FG38" s="450"/>
      <c r="FH38" s="450"/>
      <c r="FI38" s="450"/>
      <c r="FJ38" s="450"/>
      <c r="FK38" s="450"/>
      <c r="FL38" s="450"/>
      <c r="FM38" s="450"/>
      <c r="FN38" s="450"/>
      <c r="FO38" s="450"/>
      <c r="FP38" s="450"/>
      <c r="FQ38" s="450"/>
      <c r="FR38" s="450"/>
    </row>
    <row r="39" spans="1:174" s="451" customFormat="1" ht="13.5" customHeight="1">
      <c r="A39" s="256">
        <v>34</v>
      </c>
      <c r="B39" s="556" t="s">
        <v>376</v>
      </c>
      <c r="C39" s="401" t="s">
        <v>165</v>
      </c>
      <c r="D39" s="401"/>
      <c r="E39" s="445">
        <v>5</v>
      </c>
      <c r="F39" s="445"/>
      <c r="G39" s="445">
        <v>5</v>
      </c>
      <c r="H39" s="445"/>
      <c r="I39" s="445">
        <v>5</v>
      </c>
      <c r="J39" s="445"/>
      <c r="K39" s="445">
        <v>5</v>
      </c>
      <c r="L39" s="445" t="s">
        <v>425</v>
      </c>
      <c r="M39" s="445">
        <v>5</v>
      </c>
      <c r="N39" s="445"/>
      <c r="O39" s="445">
        <v>6</v>
      </c>
      <c r="P39" s="445"/>
      <c r="Q39" s="445"/>
      <c r="R39" s="445"/>
      <c r="S39" s="445"/>
      <c r="T39" s="512"/>
      <c r="U39" s="445">
        <f t="shared" si="1"/>
        <v>128</v>
      </c>
      <c r="V39" s="446">
        <f t="shared" si="2"/>
        <v>5.12</v>
      </c>
      <c r="W39" s="513">
        <v>7</v>
      </c>
      <c r="X39" s="513"/>
      <c r="Y39" s="513">
        <v>6</v>
      </c>
      <c r="Z39" s="513"/>
      <c r="AA39" s="513">
        <v>7</v>
      </c>
      <c r="AB39" s="513"/>
      <c r="AC39" s="513">
        <v>5</v>
      </c>
      <c r="AD39" s="513">
        <v>3</v>
      </c>
      <c r="AE39" s="513">
        <v>6</v>
      </c>
      <c r="AF39" s="513"/>
      <c r="AG39" s="513">
        <v>6</v>
      </c>
      <c r="AH39" s="513"/>
      <c r="AI39" s="445">
        <f t="shared" si="3"/>
        <v>157</v>
      </c>
      <c r="AJ39" s="446">
        <f t="shared" si="4"/>
        <v>6.28</v>
      </c>
      <c r="AK39" s="446">
        <f t="shared" si="5"/>
        <v>5.7</v>
      </c>
      <c r="AL39" s="402" t="str">
        <f t="shared" si="6"/>
        <v>Trung b×nh</v>
      </c>
      <c r="AM39" s="845">
        <f t="shared" si="27"/>
        <v>0</v>
      </c>
      <c r="AN39" s="403" t="str">
        <f t="shared" si="7"/>
        <v>Lªn Líp</v>
      </c>
      <c r="AO39" s="660">
        <v>8</v>
      </c>
      <c r="AP39" s="715"/>
      <c r="AQ39" s="660">
        <v>5</v>
      </c>
      <c r="AR39" s="715"/>
      <c r="AS39" s="660">
        <v>6</v>
      </c>
      <c r="AT39" s="715"/>
      <c r="AU39" s="660">
        <v>6</v>
      </c>
      <c r="AV39" s="715"/>
      <c r="AW39" s="660">
        <v>6</v>
      </c>
      <c r="AX39" s="660"/>
      <c r="AY39" s="660">
        <v>6</v>
      </c>
      <c r="AZ39" s="660"/>
      <c r="BA39" s="660">
        <v>5</v>
      </c>
      <c r="BB39" s="660"/>
      <c r="BC39" s="660">
        <v>5</v>
      </c>
      <c r="BD39" s="660"/>
      <c r="BE39" s="660">
        <v>7</v>
      </c>
      <c r="BF39" s="660"/>
      <c r="BG39" s="660">
        <v>5</v>
      </c>
      <c r="BH39" s="660"/>
      <c r="BI39" s="660">
        <v>6</v>
      </c>
      <c r="BJ39" s="510"/>
      <c r="BK39" s="257">
        <f t="shared" si="8"/>
        <v>205</v>
      </c>
      <c r="BL39" s="434">
        <f t="shared" si="26"/>
        <v>5.857142857142857</v>
      </c>
      <c r="BM39" s="845">
        <f t="shared" si="9"/>
        <v>0</v>
      </c>
      <c r="BN39" s="827">
        <v>6</v>
      </c>
      <c r="BO39" s="828"/>
      <c r="BP39" s="827">
        <v>7</v>
      </c>
      <c r="BQ39" s="828"/>
      <c r="BR39" s="827">
        <v>7</v>
      </c>
      <c r="BS39" s="828"/>
      <c r="BT39" s="827">
        <v>7</v>
      </c>
      <c r="BU39" s="828"/>
      <c r="BV39" s="827">
        <v>6</v>
      </c>
      <c r="BW39" s="828"/>
      <c r="BX39" s="827">
        <v>5</v>
      </c>
      <c r="BY39" s="828"/>
      <c r="BZ39" s="827">
        <v>6</v>
      </c>
      <c r="CA39" s="510"/>
      <c r="CB39" s="258">
        <f t="shared" si="10"/>
        <v>158</v>
      </c>
      <c r="CC39" s="434">
        <f t="shared" si="11"/>
        <v>6.32</v>
      </c>
      <c r="CD39" s="357">
        <f t="shared" si="12"/>
        <v>6.05</v>
      </c>
      <c r="CE39" s="845">
        <f t="shared" si="13"/>
        <v>0</v>
      </c>
      <c r="CF39" s="256" t="str">
        <f t="shared" si="14"/>
        <v>TB Kh¸</v>
      </c>
      <c r="CG39" s="831" t="str">
        <f t="shared" si="15"/>
        <v>Lªn líp</v>
      </c>
      <c r="CH39" s="660">
        <v>8</v>
      </c>
      <c r="CI39" s="715"/>
      <c r="CJ39" s="660">
        <v>8</v>
      </c>
      <c r="CK39" s="715"/>
      <c r="CL39" s="660">
        <v>3</v>
      </c>
      <c r="CM39" s="715"/>
      <c r="CN39" s="660">
        <v>7</v>
      </c>
      <c r="CO39" s="715"/>
      <c r="CP39" s="660">
        <v>5</v>
      </c>
      <c r="CQ39" s="660"/>
      <c r="CR39" s="660">
        <v>5</v>
      </c>
      <c r="CS39" s="660"/>
      <c r="CT39" s="660">
        <v>8</v>
      </c>
      <c r="CU39" s="660"/>
      <c r="CV39" s="660">
        <v>6</v>
      </c>
      <c r="CW39" s="660"/>
      <c r="CX39" s="660">
        <v>6</v>
      </c>
      <c r="CY39" s="660"/>
      <c r="CZ39" s="660">
        <v>8</v>
      </c>
      <c r="DA39" s="660"/>
      <c r="DB39" s="660">
        <v>6</v>
      </c>
      <c r="DC39" s="510"/>
      <c r="DD39" s="257">
        <f t="shared" si="16"/>
        <v>204</v>
      </c>
      <c r="DE39" s="434">
        <f t="shared" si="17"/>
        <v>6.181818181818182</v>
      </c>
      <c r="DF39" s="845">
        <f t="shared" si="18"/>
        <v>3</v>
      </c>
      <c r="DG39" s="933" t="str">
        <f t="shared" si="19"/>
        <v>TB Khá</v>
      </c>
      <c r="DH39" s="827"/>
      <c r="DI39" s="828"/>
      <c r="DJ39" s="827"/>
      <c r="DK39" s="828"/>
      <c r="DL39" s="827"/>
      <c r="DM39" s="828"/>
      <c r="DN39" s="827"/>
      <c r="DO39" s="828"/>
      <c r="DP39" s="827"/>
      <c r="DQ39" s="828"/>
      <c r="DR39" s="827"/>
      <c r="DS39" s="828"/>
      <c r="DT39" s="827"/>
      <c r="DU39" s="510"/>
      <c r="DV39" s="258">
        <f t="shared" si="20"/>
        <v>0</v>
      </c>
      <c r="DW39" s="434">
        <f t="shared" si="21"/>
        <v>0</v>
      </c>
      <c r="DX39" s="357">
        <f t="shared" si="22"/>
        <v>3.4</v>
      </c>
      <c r="DY39" s="845">
        <f t="shared" si="23"/>
        <v>28</v>
      </c>
      <c r="DZ39" s="256" t="str">
        <f t="shared" si="24"/>
        <v>KÐm</v>
      </c>
      <c r="EA39" s="832" t="str">
        <f t="shared" si="25"/>
        <v>Lªn líp</v>
      </c>
      <c r="EB39" s="449"/>
      <c r="EC39" s="449"/>
      <c r="ED39" s="449"/>
      <c r="EE39" s="449"/>
      <c r="EF39" s="449"/>
      <c r="EG39" s="449"/>
      <c r="EH39" s="449"/>
      <c r="EI39" s="449"/>
      <c r="EJ39" s="449"/>
      <c r="EK39" s="449"/>
      <c r="EL39" s="449"/>
      <c r="EM39" s="449"/>
      <c r="EN39" s="449"/>
      <c r="EO39" s="449"/>
      <c r="EP39" s="449"/>
      <c r="EQ39" s="449"/>
      <c r="ER39" s="449"/>
      <c r="ES39" s="449"/>
      <c r="ET39" s="449"/>
      <c r="EU39" s="449"/>
      <c r="EV39" s="449"/>
      <c r="EW39" s="449"/>
      <c r="EX39" s="450"/>
      <c r="EY39" s="450"/>
      <c r="EZ39" s="450"/>
      <c r="FA39" s="450"/>
      <c r="FB39" s="450"/>
      <c r="FC39" s="450"/>
      <c r="FD39" s="450"/>
      <c r="FE39" s="450"/>
      <c r="FF39" s="450"/>
      <c r="FG39" s="450"/>
      <c r="FH39" s="450"/>
      <c r="FI39" s="450"/>
      <c r="FJ39" s="450"/>
      <c r="FK39" s="450"/>
      <c r="FL39" s="450"/>
      <c r="FM39" s="450"/>
      <c r="FN39" s="450"/>
      <c r="FO39" s="450"/>
      <c r="FP39" s="450"/>
      <c r="FQ39" s="450"/>
      <c r="FR39" s="450"/>
    </row>
    <row r="40" spans="1:174" s="451" customFormat="1" ht="13.5" customHeight="1">
      <c r="A40" s="256">
        <v>35</v>
      </c>
      <c r="B40" s="548" t="s">
        <v>265</v>
      </c>
      <c r="C40" s="511" t="s">
        <v>188</v>
      </c>
      <c r="D40" s="511"/>
      <c r="E40" s="445">
        <v>5</v>
      </c>
      <c r="F40" s="445"/>
      <c r="G40" s="445">
        <v>5</v>
      </c>
      <c r="H40" s="445"/>
      <c r="I40" s="445">
        <v>5</v>
      </c>
      <c r="J40" s="445"/>
      <c r="K40" s="445">
        <v>5</v>
      </c>
      <c r="L40" s="445" t="s">
        <v>410</v>
      </c>
      <c r="M40" s="445">
        <v>6</v>
      </c>
      <c r="N40" s="445"/>
      <c r="O40" s="445">
        <v>6</v>
      </c>
      <c r="P40" s="445"/>
      <c r="Q40" s="445"/>
      <c r="R40" s="445"/>
      <c r="S40" s="445"/>
      <c r="T40" s="512"/>
      <c r="U40" s="445">
        <f t="shared" si="1"/>
        <v>131</v>
      </c>
      <c r="V40" s="446">
        <f t="shared" si="2"/>
        <v>5.24</v>
      </c>
      <c r="W40" s="513">
        <v>5</v>
      </c>
      <c r="X40" s="513"/>
      <c r="Y40" s="513">
        <v>6</v>
      </c>
      <c r="Z40" s="513"/>
      <c r="AA40" s="513">
        <v>7</v>
      </c>
      <c r="AB40" s="513"/>
      <c r="AC40" s="513">
        <v>5</v>
      </c>
      <c r="AD40" s="513"/>
      <c r="AE40" s="513">
        <v>5</v>
      </c>
      <c r="AF40" s="513"/>
      <c r="AG40" s="513">
        <v>5</v>
      </c>
      <c r="AH40" s="513">
        <v>4</v>
      </c>
      <c r="AI40" s="445">
        <f t="shared" si="3"/>
        <v>134</v>
      </c>
      <c r="AJ40" s="446">
        <f t="shared" si="4"/>
        <v>5.36</v>
      </c>
      <c r="AK40" s="446">
        <f t="shared" si="5"/>
        <v>5.3</v>
      </c>
      <c r="AL40" s="402" t="str">
        <f t="shared" si="6"/>
        <v>Trung b×nh</v>
      </c>
      <c r="AM40" s="845">
        <f t="shared" si="27"/>
        <v>0</v>
      </c>
      <c r="AN40" s="403" t="str">
        <f t="shared" si="7"/>
        <v>Lªn Líp</v>
      </c>
      <c r="AO40" s="660">
        <v>7</v>
      </c>
      <c r="AP40" s="715"/>
      <c r="AQ40" s="660">
        <v>6</v>
      </c>
      <c r="AR40" s="715"/>
      <c r="AS40" s="660">
        <v>6</v>
      </c>
      <c r="AT40" s="715"/>
      <c r="AU40" s="660">
        <v>6</v>
      </c>
      <c r="AV40" s="715"/>
      <c r="AW40" s="660">
        <v>6</v>
      </c>
      <c r="AX40" s="660"/>
      <c r="AY40" s="660">
        <v>8</v>
      </c>
      <c r="AZ40" s="660"/>
      <c r="BA40" s="660">
        <v>5</v>
      </c>
      <c r="BB40" s="660"/>
      <c r="BC40" s="660">
        <v>6</v>
      </c>
      <c r="BD40" s="660"/>
      <c r="BE40" s="660">
        <v>6</v>
      </c>
      <c r="BF40" s="660"/>
      <c r="BG40" s="660">
        <v>5</v>
      </c>
      <c r="BH40" s="660"/>
      <c r="BI40" s="660">
        <v>5</v>
      </c>
      <c r="BJ40" s="512"/>
      <c r="BK40" s="257">
        <f t="shared" si="8"/>
        <v>209</v>
      </c>
      <c r="BL40" s="434">
        <f>BK40/$BK$5</f>
        <v>5.9714285714285715</v>
      </c>
      <c r="BM40" s="845">
        <f t="shared" si="9"/>
        <v>0</v>
      </c>
      <c r="BN40" s="827">
        <v>5</v>
      </c>
      <c r="BO40" s="513"/>
      <c r="BP40" s="827">
        <v>6</v>
      </c>
      <c r="BQ40" s="513"/>
      <c r="BR40" s="827">
        <v>7</v>
      </c>
      <c r="BS40" s="513"/>
      <c r="BT40" s="827">
        <v>5</v>
      </c>
      <c r="BU40" s="513"/>
      <c r="BV40" s="827">
        <v>5</v>
      </c>
      <c r="BW40" s="513"/>
      <c r="BX40" s="827">
        <v>5</v>
      </c>
      <c r="BY40" s="513"/>
      <c r="BZ40" s="827">
        <v>5</v>
      </c>
      <c r="CA40" s="512"/>
      <c r="CB40" s="258">
        <f t="shared" si="10"/>
        <v>136</v>
      </c>
      <c r="CC40" s="434">
        <f>CB40/$CB$5</f>
        <v>5.44</v>
      </c>
      <c r="CD40" s="357">
        <f t="shared" si="12"/>
        <v>5.75</v>
      </c>
      <c r="CE40" s="845">
        <f t="shared" si="13"/>
        <v>0</v>
      </c>
      <c r="CF40" s="256" t="str">
        <f t="shared" si="14"/>
        <v>Trung b×nh</v>
      </c>
      <c r="CG40" s="831" t="str">
        <f t="shared" si="15"/>
        <v>Lªn líp</v>
      </c>
      <c r="CH40" s="660">
        <v>7</v>
      </c>
      <c r="CI40" s="715"/>
      <c r="CJ40" s="660">
        <v>8</v>
      </c>
      <c r="CK40" s="715"/>
      <c r="CL40" s="660">
        <v>7</v>
      </c>
      <c r="CM40" s="715"/>
      <c r="CN40" s="660">
        <v>6</v>
      </c>
      <c r="CO40" s="715"/>
      <c r="CP40" s="660">
        <v>5</v>
      </c>
      <c r="CQ40" s="660"/>
      <c r="CR40" s="660">
        <v>4</v>
      </c>
      <c r="CS40" s="660"/>
      <c r="CT40" s="660">
        <v>8</v>
      </c>
      <c r="CU40" s="660"/>
      <c r="CV40" s="660">
        <v>6</v>
      </c>
      <c r="CW40" s="660"/>
      <c r="CX40" s="660">
        <v>6</v>
      </c>
      <c r="CY40" s="660"/>
      <c r="CZ40" s="660">
        <v>6</v>
      </c>
      <c r="DA40" s="660"/>
      <c r="DB40" s="660">
        <v>6</v>
      </c>
      <c r="DC40" s="512"/>
      <c r="DD40" s="257">
        <f t="shared" si="16"/>
        <v>203</v>
      </c>
      <c r="DE40" s="434">
        <f t="shared" si="17"/>
        <v>6.151515151515151</v>
      </c>
      <c r="DF40" s="845">
        <f t="shared" si="18"/>
        <v>3</v>
      </c>
      <c r="DG40" s="933" t="str">
        <f t="shared" si="19"/>
        <v>TB Khá</v>
      </c>
      <c r="DH40" s="827"/>
      <c r="DI40" s="513"/>
      <c r="DJ40" s="827"/>
      <c r="DK40" s="513"/>
      <c r="DL40" s="827"/>
      <c r="DM40" s="513"/>
      <c r="DN40" s="827"/>
      <c r="DO40" s="513"/>
      <c r="DP40" s="827"/>
      <c r="DQ40" s="513"/>
      <c r="DR40" s="827"/>
      <c r="DS40" s="513"/>
      <c r="DT40" s="827"/>
      <c r="DU40" s="512"/>
      <c r="DV40" s="258">
        <f t="shared" si="20"/>
        <v>0</v>
      </c>
      <c r="DW40" s="434">
        <f>DV40/$CB$5</f>
        <v>0</v>
      </c>
      <c r="DX40" s="357">
        <f t="shared" si="22"/>
        <v>3.3833333333333333</v>
      </c>
      <c r="DY40" s="845">
        <f t="shared" si="23"/>
        <v>28</v>
      </c>
      <c r="DZ40" s="256" t="str">
        <f t="shared" si="24"/>
        <v>KÐm</v>
      </c>
      <c r="EA40" s="832" t="str">
        <f t="shared" si="25"/>
        <v>Lªn líp</v>
      </c>
      <c r="EB40" s="449"/>
      <c r="EC40" s="449"/>
      <c r="ED40" s="449"/>
      <c r="EE40" s="449"/>
      <c r="EF40" s="449"/>
      <c r="EG40" s="449"/>
      <c r="EH40" s="449"/>
      <c r="EI40" s="449"/>
      <c r="EJ40" s="449"/>
      <c r="EK40" s="449"/>
      <c r="EL40" s="449"/>
      <c r="EM40" s="449"/>
      <c r="EN40" s="449"/>
      <c r="EO40" s="449"/>
      <c r="EP40" s="449"/>
      <c r="EQ40" s="449"/>
      <c r="ER40" s="449"/>
      <c r="ES40" s="449"/>
      <c r="ET40" s="449"/>
      <c r="EU40" s="449"/>
      <c r="EV40" s="449"/>
      <c r="EW40" s="449"/>
      <c r="EX40" s="450"/>
      <c r="EY40" s="450"/>
      <c r="EZ40" s="450"/>
      <c r="FA40" s="450"/>
      <c r="FB40" s="450"/>
      <c r="FC40" s="450"/>
      <c r="FD40" s="450"/>
      <c r="FE40" s="450"/>
      <c r="FF40" s="450"/>
      <c r="FG40" s="450"/>
      <c r="FH40" s="450"/>
      <c r="FI40" s="450"/>
      <c r="FJ40" s="450"/>
      <c r="FK40" s="450"/>
      <c r="FL40" s="450"/>
      <c r="FM40" s="450"/>
      <c r="FN40" s="450"/>
      <c r="FO40" s="450"/>
      <c r="FP40" s="450"/>
      <c r="FQ40" s="450"/>
      <c r="FR40" s="450"/>
    </row>
    <row r="41" spans="1:174" s="451" customFormat="1" ht="13.5" customHeight="1">
      <c r="A41" s="256">
        <v>36</v>
      </c>
      <c r="B41" s="548" t="s">
        <v>163</v>
      </c>
      <c r="C41" s="511" t="s">
        <v>378</v>
      </c>
      <c r="D41" s="511"/>
      <c r="E41" s="515">
        <v>6</v>
      </c>
      <c r="F41" s="512"/>
      <c r="G41" s="512">
        <v>5</v>
      </c>
      <c r="H41" s="512"/>
      <c r="I41" s="512">
        <v>5</v>
      </c>
      <c r="J41" s="512">
        <v>4</v>
      </c>
      <c r="K41" s="512">
        <v>7</v>
      </c>
      <c r="L41" s="512"/>
      <c r="M41" s="512">
        <v>6</v>
      </c>
      <c r="N41" s="512"/>
      <c r="O41" s="512">
        <v>5</v>
      </c>
      <c r="P41" s="512"/>
      <c r="Q41" s="512"/>
      <c r="R41" s="512"/>
      <c r="S41" s="512"/>
      <c r="T41" s="512"/>
      <c r="U41" s="445">
        <f t="shared" si="1"/>
        <v>143</v>
      </c>
      <c r="V41" s="446">
        <f t="shared" si="2"/>
        <v>5.72</v>
      </c>
      <c r="W41" s="513">
        <v>6</v>
      </c>
      <c r="X41" s="513"/>
      <c r="Y41" s="513">
        <v>6</v>
      </c>
      <c r="Z41" s="513"/>
      <c r="AA41" s="513">
        <v>6</v>
      </c>
      <c r="AB41" s="513"/>
      <c r="AC41" s="513">
        <v>5</v>
      </c>
      <c r="AD41" s="513"/>
      <c r="AE41" s="513">
        <v>6</v>
      </c>
      <c r="AF41" s="513"/>
      <c r="AG41" s="513">
        <v>7</v>
      </c>
      <c r="AH41" s="513"/>
      <c r="AI41" s="445">
        <f t="shared" si="3"/>
        <v>152</v>
      </c>
      <c r="AJ41" s="446">
        <f t="shared" si="4"/>
        <v>6.08</v>
      </c>
      <c r="AK41" s="446">
        <f t="shared" si="5"/>
        <v>5.9</v>
      </c>
      <c r="AL41" s="402" t="str">
        <f t="shared" si="6"/>
        <v>Trung b×nh</v>
      </c>
      <c r="AM41" s="845">
        <f t="shared" si="27"/>
        <v>0</v>
      </c>
      <c r="AN41" s="403" t="str">
        <f t="shared" si="7"/>
        <v>Lªn Líp</v>
      </c>
      <c r="AO41" s="660">
        <v>6</v>
      </c>
      <c r="AP41" s="715"/>
      <c r="AQ41" s="660">
        <v>5</v>
      </c>
      <c r="AR41" s="715"/>
      <c r="AS41" s="660">
        <v>5</v>
      </c>
      <c r="AT41" s="715">
        <v>3</v>
      </c>
      <c r="AU41" s="660">
        <v>6</v>
      </c>
      <c r="AV41" s="715"/>
      <c r="AW41" s="660">
        <v>6</v>
      </c>
      <c r="AX41" s="660"/>
      <c r="AY41" s="660">
        <v>6</v>
      </c>
      <c r="AZ41" s="660"/>
      <c r="BA41" s="660">
        <v>5</v>
      </c>
      <c r="BB41" s="660"/>
      <c r="BC41" s="660">
        <v>6</v>
      </c>
      <c r="BD41" s="660"/>
      <c r="BE41" s="660">
        <v>6</v>
      </c>
      <c r="BF41" s="660"/>
      <c r="BG41" s="660">
        <v>6</v>
      </c>
      <c r="BH41" s="660"/>
      <c r="BI41" s="660">
        <v>5</v>
      </c>
      <c r="BJ41" s="512"/>
      <c r="BK41" s="257">
        <f t="shared" si="8"/>
        <v>197</v>
      </c>
      <c r="BL41" s="434">
        <f>BK41/$BK$5</f>
        <v>5.628571428571429</v>
      </c>
      <c r="BM41" s="845">
        <f t="shared" si="9"/>
        <v>0</v>
      </c>
      <c r="BN41" s="827">
        <v>5</v>
      </c>
      <c r="BO41" s="513"/>
      <c r="BP41" s="827">
        <v>6</v>
      </c>
      <c r="BQ41" s="513"/>
      <c r="BR41" s="827">
        <v>6</v>
      </c>
      <c r="BS41" s="513"/>
      <c r="BT41" s="827">
        <v>5</v>
      </c>
      <c r="BU41" s="513"/>
      <c r="BV41" s="827">
        <v>6</v>
      </c>
      <c r="BW41" s="513"/>
      <c r="BX41" s="827">
        <v>5</v>
      </c>
      <c r="BY41" s="513"/>
      <c r="BZ41" s="827">
        <v>6</v>
      </c>
      <c r="CA41" s="512"/>
      <c r="CB41" s="258">
        <f t="shared" si="10"/>
        <v>138</v>
      </c>
      <c r="CC41" s="434">
        <f>CB41/$CB$5</f>
        <v>5.52</v>
      </c>
      <c r="CD41" s="357">
        <f t="shared" si="12"/>
        <v>5.583333333333333</v>
      </c>
      <c r="CE41" s="845">
        <f t="shared" si="13"/>
        <v>0</v>
      </c>
      <c r="CF41" s="256" t="str">
        <f t="shared" si="14"/>
        <v>Trung b×nh</v>
      </c>
      <c r="CG41" s="831" t="str">
        <f t="shared" si="15"/>
        <v>Lªn líp</v>
      </c>
      <c r="CH41" s="660">
        <v>7</v>
      </c>
      <c r="CI41" s="715"/>
      <c r="CJ41" s="660">
        <v>8</v>
      </c>
      <c r="CK41" s="715"/>
      <c r="CL41" s="660">
        <v>7</v>
      </c>
      <c r="CM41" s="715"/>
      <c r="CN41" s="660">
        <v>6</v>
      </c>
      <c r="CO41" s="715"/>
      <c r="CP41" s="660">
        <v>5</v>
      </c>
      <c r="CQ41" s="660"/>
      <c r="CR41" s="660">
        <v>5</v>
      </c>
      <c r="CS41" s="660"/>
      <c r="CT41" s="660">
        <v>5</v>
      </c>
      <c r="CU41" s="660"/>
      <c r="CV41" s="660">
        <v>7</v>
      </c>
      <c r="CW41" s="660"/>
      <c r="CX41" s="660">
        <v>7</v>
      </c>
      <c r="CY41" s="660"/>
      <c r="CZ41" s="660">
        <v>6</v>
      </c>
      <c r="DA41" s="660"/>
      <c r="DB41" s="660">
        <v>6</v>
      </c>
      <c r="DC41" s="512"/>
      <c r="DD41" s="257">
        <f t="shared" si="16"/>
        <v>205</v>
      </c>
      <c r="DE41" s="434">
        <f t="shared" si="17"/>
        <v>6.212121212121212</v>
      </c>
      <c r="DF41" s="845">
        <f t="shared" si="18"/>
        <v>0</v>
      </c>
      <c r="DG41" s="933" t="str">
        <f t="shared" si="19"/>
        <v>TB Khá</v>
      </c>
      <c r="DH41" s="827"/>
      <c r="DI41" s="513"/>
      <c r="DJ41" s="827"/>
      <c r="DK41" s="513"/>
      <c r="DL41" s="827"/>
      <c r="DM41" s="513"/>
      <c r="DN41" s="827"/>
      <c r="DO41" s="513"/>
      <c r="DP41" s="827"/>
      <c r="DQ41" s="513"/>
      <c r="DR41" s="827"/>
      <c r="DS41" s="513"/>
      <c r="DT41" s="827"/>
      <c r="DU41" s="512"/>
      <c r="DV41" s="258">
        <f t="shared" si="20"/>
        <v>0</v>
      </c>
      <c r="DW41" s="434">
        <f>DV41/$CB$5</f>
        <v>0</v>
      </c>
      <c r="DX41" s="357">
        <f t="shared" si="22"/>
        <v>3.4166666666666665</v>
      </c>
      <c r="DY41" s="845">
        <f t="shared" si="23"/>
        <v>25</v>
      </c>
      <c r="DZ41" s="256" t="str">
        <f t="shared" si="24"/>
        <v>KÐm</v>
      </c>
      <c r="EA41" s="832" t="str">
        <f t="shared" si="25"/>
        <v>Lªn líp</v>
      </c>
      <c r="EB41" s="450"/>
      <c r="EC41" s="450"/>
      <c r="ED41" s="450"/>
      <c r="EE41" s="450"/>
      <c r="EF41" s="450"/>
      <c r="EG41" s="450"/>
      <c r="EH41" s="450"/>
      <c r="EI41" s="450"/>
      <c r="EJ41" s="450"/>
      <c r="EK41" s="450"/>
      <c r="EL41" s="450"/>
      <c r="EM41" s="450"/>
      <c r="EN41" s="450"/>
      <c r="EO41" s="450"/>
      <c r="EP41" s="450"/>
      <c r="EQ41" s="450"/>
      <c r="ER41" s="450"/>
      <c r="ES41" s="450"/>
      <c r="ET41" s="450"/>
      <c r="EU41" s="450"/>
      <c r="EV41" s="450"/>
      <c r="EW41" s="450"/>
      <c r="EX41" s="450"/>
      <c r="EY41" s="450"/>
      <c r="EZ41" s="450"/>
      <c r="FA41" s="450"/>
      <c r="FB41" s="450"/>
      <c r="FC41" s="450"/>
      <c r="FD41" s="450"/>
      <c r="FE41" s="450"/>
      <c r="FF41" s="450"/>
      <c r="FG41" s="450"/>
      <c r="FH41" s="450"/>
      <c r="FI41" s="450"/>
      <c r="FJ41" s="450"/>
      <c r="FK41" s="450"/>
      <c r="FL41" s="450"/>
      <c r="FM41" s="450"/>
      <c r="FN41" s="450"/>
      <c r="FO41" s="450"/>
      <c r="FP41" s="450"/>
      <c r="FQ41" s="450"/>
      <c r="FR41" s="450"/>
    </row>
    <row r="42" spans="1:174" s="451" customFormat="1" ht="13.5" customHeight="1">
      <c r="A42" s="256">
        <v>37</v>
      </c>
      <c r="B42" s="548" t="s">
        <v>415</v>
      </c>
      <c r="C42" s="511" t="s">
        <v>416</v>
      </c>
      <c r="D42" s="511"/>
      <c r="E42" s="515">
        <v>6</v>
      </c>
      <c r="F42" s="512"/>
      <c r="G42" s="512">
        <v>6</v>
      </c>
      <c r="H42" s="512"/>
      <c r="I42" s="512">
        <v>5</v>
      </c>
      <c r="J42" s="512"/>
      <c r="K42" s="512">
        <v>5</v>
      </c>
      <c r="L42" s="512">
        <v>4</v>
      </c>
      <c r="M42" s="512">
        <v>5</v>
      </c>
      <c r="N42" s="512"/>
      <c r="O42" s="512">
        <v>7</v>
      </c>
      <c r="P42" s="512"/>
      <c r="Q42" s="512">
        <v>5</v>
      </c>
      <c r="R42" s="512"/>
      <c r="S42" s="512">
        <v>6</v>
      </c>
      <c r="T42" s="512"/>
      <c r="U42" s="445">
        <f aca="true" t="shared" si="28" ref="U42:U47">O42*$O$5+M42*$M$5+K42*$K$5+I42*$I$5+G42*$G$5+E42*$E$5</f>
        <v>140</v>
      </c>
      <c r="V42" s="446">
        <f t="shared" si="2"/>
        <v>5.6</v>
      </c>
      <c r="W42" s="513">
        <v>5</v>
      </c>
      <c r="X42" s="513"/>
      <c r="Y42" s="513">
        <v>6</v>
      </c>
      <c r="Z42" s="513">
        <v>3</v>
      </c>
      <c r="AA42" s="513">
        <v>5</v>
      </c>
      <c r="AB42" s="513"/>
      <c r="AC42" s="513">
        <v>6</v>
      </c>
      <c r="AD42" s="513"/>
      <c r="AE42" s="513">
        <v>7</v>
      </c>
      <c r="AF42" s="513"/>
      <c r="AG42" s="513">
        <v>5</v>
      </c>
      <c r="AH42" s="513"/>
      <c r="AI42" s="445">
        <f t="shared" si="3"/>
        <v>139</v>
      </c>
      <c r="AJ42" s="446">
        <f t="shared" si="4"/>
        <v>5.56</v>
      </c>
      <c r="AK42" s="446">
        <f aca="true" t="shared" si="29" ref="AK42:AK47">(AI42+U42)/$AK$5</f>
        <v>5.58</v>
      </c>
      <c r="AL42" s="402" t="str">
        <f t="shared" si="6"/>
        <v>Trung b×nh</v>
      </c>
      <c r="AM42" s="845">
        <f t="shared" si="27"/>
        <v>0</v>
      </c>
      <c r="AN42" s="403" t="str">
        <f t="shared" si="7"/>
        <v>Lªn Líp</v>
      </c>
      <c r="AO42" s="660">
        <v>5</v>
      </c>
      <c r="AP42" s="715"/>
      <c r="AQ42" s="660">
        <v>5</v>
      </c>
      <c r="AR42" s="715"/>
      <c r="AS42" s="660">
        <v>5</v>
      </c>
      <c r="AT42" s="715"/>
      <c r="AU42" s="660">
        <v>6</v>
      </c>
      <c r="AV42" s="715"/>
      <c r="AW42" s="660">
        <v>5</v>
      </c>
      <c r="AX42" s="660"/>
      <c r="AY42" s="660">
        <v>7</v>
      </c>
      <c r="AZ42" s="660"/>
      <c r="BA42" s="660">
        <v>5</v>
      </c>
      <c r="BB42" s="660"/>
      <c r="BC42" s="660">
        <v>5</v>
      </c>
      <c r="BD42" s="660"/>
      <c r="BE42" s="660"/>
      <c r="BF42" s="660"/>
      <c r="BG42" s="660">
        <v>5</v>
      </c>
      <c r="BH42" s="660"/>
      <c r="BI42" s="660">
        <v>5</v>
      </c>
      <c r="BJ42" s="512">
        <v>4</v>
      </c>
      <c r="BK42" s="257">
        <f t="shared" si="8"/>
        <v>169</v>
      </c>
      <c r="BL42" s="434">
        <f t="shared" si="26"/>
        <v>4.828571428571428</v>
      </c>
      <c r="BM42" s="845">
        <f t="shared" si="9"/>
        <v>3</v>
      </c>
      <c r="BN42" s="827">
        <v>5</v>
      </c>
      <c r="BO42" s="513"/>
      <c r="BP42" s="827">
        <v>5</v>
      </c>
      <c r="BQ42" s="513"/>
      <c r="BR42" s="827">
        <v>6</v>
      </c>
      <c r="BS42" s="513"/>
      <c r="BT42" s="827">
        <v>6</v>
      </c>
      <c r="BU42" s="513"/>
      <c r="BV42" s="827">
        <v>6</v>
      </c>
      <c r="BW42" s="513"/>
      <c r="BX42" s="827">
        <v>5</v>
      </c>
      <c r="BY42" s="513">
        <v>4</v>
      </c>
      <c r="BZ42" s="827">
        <v>5</v>
      </c>
      <c r="CA42" s="512"/>
      <c r="CB42" s="258">
        <f t="shared" si="10"/>
        <v>136</v>
      </c>
      <c r="CC42" s="434">
        <f t="shared" si="11"/>
        <v>5.44</v>
      </c>
      <c r="CD42" s="357">
        <f t="shared" si="12"/>
        <v>5.083333333333333</v>
      </c>
      <c r="CE42" s="845">
        <f t="shared" si="13"/>
        <v>3</v>
      </c>
      <c r="CF42" s="256" t="str">
        <f t="shared" si="14"/>
        <v>Trung b×nh</v>
      </c>
      <c r="CG42" s="831" t="str">
        <f t="shared" si="15"/>
        <v>Lªn líp</v>
      </c>
      <c r="CH42" s="660">
        <v>7</v>
      </c>
      <c r="CI42" s="715"/>
      <c r="CJ42" s="660"/>
      <c r="CK42" s="715"/>
      <c r="CL42" s="660"/>
      <c r="CM42" s="715"/>
      <c r="CN42" s="660">
        <v>6</v>
      </c>
      <c r="CO42" s="715"/>
      <c r="CP42" s="660">
        <v>6</v>
      </c>
      <c r="CQ42" s="660"/>
      <c r="CR42" s="660"/>
      <c r="CS42" s="660"/>
      <c r="CT42" s="660"/>
      <c r="CU42" s="660"/>
      <c r="CV42" s="660"/>
      <c r="CW42" s="660"/>
      <c r="CX42" s="660">
        <v>5</v>
      </c>
      <c r="CY42" s="660"/>
      <c r="CZ42" s="660">
        <v>5</v>
      </c>
      <c r="DA42" s="660"/>
      <c r="DB42" s="660">
        <v>6</v>
      </c>
      <c r="DC42" s="512"/>
      <c r="DD42" s="257">
        <f t="shared" si="16"/>
        <v>108</v>
      </c>
      <c r="DE42" s="434">
        <f t="shared" si="17"/>
        <v>3.272727272727273</v>
      </c>
      <c r="DF42" s="845">
        <f t="shared" si="18"/>
        <v>17</v>
      </c>
      <c r="DG42" s="933" t="str">
        <f t="shared" si="19"/>
        <v>Kém</v>
      </c>
      <c r="DH42" s="827"/>
      <c r="DI42" s="513"/>
      <c r="DJ42" s="827"/>
      <c r="DK42" s="513"/>
      <c r="DL42" s="827"/>
      <c r="DM42" s="513"/>
      <c r="DN42" s="827"/>
      <c r="DO42" s="513"/>
      <c r="DP42" s="827"/>
      <c r="DQ42" s="513"/>
      <c r="DR42" s="827"/>
      <c r="DS42" s="513"/>
      <c r="DT42" s="827"/>
      <c r="DU42" s="512"/>
      <c r="DV42" s="258">
        <f aca="true" t="shared" si="30" ref="DV42:DV47">DT42*$BZ$5+DR42*$BX$5+DP42*$BV$5+DN42*$BT$5+DL42*$BR$5+DJ42*$BP$5+DH42*$BN$5</f>
        <v>0</v>
      </c>
      <c r="DW42" s="434">
        <f t="shared" si="21"/>
        <v>0</v>
      </c>
      <c r="DX42" s="357">
        <f aca="true" t="shared" si="31" ref="DX42:DX47">(DV42+DD42)/$CD$5</f>
        <v>1.8</v>
      </c>
      <c r="DY42" s="845">
        <f aca="true" t="shared" si="32" ref="DY42:DY47">SUM((IF(DH42&gt;=5,0,$BN$5)),(IF(DJ42&gt;=5,0,$BP$5)),(IF(DL42&gt;=5,0,$BR$5)),(IF(DN42&gt;=5,0,$BT$5)),(IF(DP42&gt;=5,0,$BV$5)),(IF(DR42&gt;=5,0,$BX$5)),(IF(DT42&gt;=5,0,$BZ$5)),DF42)</f>
        <v>42</v>
      </c>
      <c r="DZ42" s="256" t="str">
        <f aca="true" t="shared" si="33" ref="DZ42:DZ47">IF(DX42&gt;=8.995,"XuÊt s¾c",IF(DX42&gt;=7.995,"Giái",IF(DX42&gt;=6.995,"Kh¸",IF(DX42&gt;=5.995,"TB Kh¸",IF(DX42&gt;=4.995,"Trung b×nh",IF(DX42&gt;=3.995,"YÕu",IF(DX42&lt;3.995,"KÐm")))))))</f>
        <v>KÐm</v>
      </c>
      <c r="EA42" s="832" t="str">
        <f t="shared" si="25"/>
        <v>Lªn líp</v>
      </c>
      <c r="EB42" s="450"/>
      <c r="EC42" s="450"/>
      <c r="ED42" s="450"/>
      <c r="EE42" s="450"/>
      <c r="EF42" s="450"/>
      <c r="EG42" s="450"/>
      <c r="EH42" s="450"/>
      <c r="EI42" s="450"/>
      <c r="EJ42" s="450"/>
      <c r="EK42" s="450"/>
      <c r="EL42" s="450"/>
      <c r="EM42" s="450"/>
      <c r="EN42" s="450"/>
      <c r="EO42" s="450"/>
      <c r="EP42" s="450"/>
      <c r="EQ42" s="450"/>
      <c r="ER42" s="450"/>
      <c r="ES42" s="450"/>
      <c r="ET42" s="450"/>
      <c r="EU42" s="450"/>
      <c r="EV42" s="450"/>
      <c r="EW42" s="450"/>
      <c r="EX42" s="450"/>
      <c r="EY42" s="450"/>
      <c r="EZ42" s="450"/>
      <c r="FA42" s="450"/>
      <c r="FB42" s="450"/>
      <c r="FC42" s="450"/>
      <c r="FD42" s="450"/>
      <c r="FE42" s="450"/>
      <c r="FF42" s="450"/>
      <c r="FG42" s="450"/>
      <c r="FH42" s="450"/>
      <c r="FI42" s="450"/>
      <c r="FJ42" s="450"/>
      <c r="FK42" s="450"/>
      <c r="FL42" s="450"/>
      <c r="FM42" s="450"/>
      <c r="FN42" s="450"/>
      <c r="FO42" s="450"/>
      <c r="FP42" s="450"/>
      <c r="FQ42" s="450"/>
      <c r="FR42" s="450"/>
    </row>
    <row r="43" spans="1:174" s="451" customFormat="1" ht="13.5" customHeight="1">
      <c r="A43" s="256">
        <v>38</v>
      </c>
      <c r="B43" s="548" t="s">
        <v>417</v>
      </c>
      <c r="C43" s="511" t="s">
        <v>201</v>
      </c>
      <c r="D43" s="511"/>
      <c r="E43" s="515">
        <v>8</v>
      </c>
      <c r="F43" s="512"/>
      <c r="G43" s="512">
        <v>6</v>
      </c>
      <c r="H43" s="512">
        <v>4</v>
      </c>
      <c r="I43" s="512">
        <v>6</v>
      </c>
      <c r="J43" s="512"/>
      <c r="K43" s="512">
        <v>5</v>
      </c>
      <c r="L43" s="512"/>
      <c r="M43" s="512">
        <v>5</v>
      </c>
      <c r="N43" s="512"/>
      <c r="O43" s="512">
        <v>7</v>
      </c>
      <c r="P43" s="512"/>
      <c r="Q43" s="512">
        <v>7</v>
      </c>
      <c r="R43" s="512"/>
      <c r="S43" s="512">
        <v>5</v>
      </c>
      <c r="T43" s="512"/>
      <c r="U43" s="445">
        <f t="shared" si="28"/>
        <v>155</v>
      </c>
      <c r="V43" s="446">
        <f t="shared" si="2"/>
        <v>6.2</v>
      </c>
      <c r="W43" s="513">
        <v>5</v>
      </c>
      <c r="X43" s="513"/>
      <c r="Y43" s="513">
        <v>6</v>
      </c>
      <c r="Z43" s="513">
        <v>3</v>
      </c>
      <c r="AA43" s="513">
        <v>5</v>
      </c>
      <c r="AB43" s="513"/>
      <c r="AC43" s="513">
        <v>7</v>
      </c>
      <c r="AD43" s="513"/>
      <c r="AE43" s="513">
        <v>5</v>
      </c>
      <c r="AF43" s="513"/>
      <c r="AG43" s="513">
        <v>5</v>
      </c>
      <c r="AH43" s="513"/>
      <c r="AI43" s="445">
        <f t="shared" si="3"/>
        <v>134</v>
      </c>
      <c r="AJ43" s="446">
        <f t="shared" si="4"/>
        <v>5.36</v>
      </c>
      <c r="AK43" s="446">
        <f t="shared" si="29"/>
        <v>5.78</v>
      </c>
      <c r="AL43" s="402" t="str">
        <f t="shared" si="6"/>
        <v>Trung b×nh</v>
      </c>
      <c r="AM43" s="845">
        <f t="shared" si="27"/>
        <v>0</v>
      </c>
      <c r="AN43" s="403" t="str">
        <f t="shared" si="7"/>
        <v>Lªn Líp</v>
      </c>
      <c r="AO43" s="660">
        <v>7</v>
      </c>
      <c r="AP43" s="715"/>
      <c r="AQ43" s="660">
        <v>6</v>
      </c>
      <c r="AR43" s="715"/>
      <c r="AS43" s="660">
        <v>6</v>
      </c>
      <c r="AT43" s="715">
        <v>3</v>
      </c>
      <c r="AU43" s="660">
        <v>6</v>
      </c>
      <c r="AV43" s="715"/>
      <c r="AW43" s="660">
        <v>6</v>
      </c>
      <c r="AX43" s="660"/>
      <c r="AY43" s="660">
        <v>6</v>
      </c>
      <c r="AZ43" s="660"/>
      <c r="BA43" s="660">
        <v>5</v>
      </c>
      <c r="BB43" s="660"/>
      <c r="BC43" s="660">
        <v>5</v>
      </c>
      <c r="BD43" s="660"/>
      <c r="BE43" s="660">
        <v>5</v>
      </c>
      <c r="BF43" s="660"/>
      <c r="BG43" s="660">
        <v>6</v>
      </c>
      <c r="BH43" s="660"/>
      <c r="BI43" s="660">
        <v>5</v>
      </c>
      <c r="BJ43" s="512">
        <v>4</v>
      </c>
      <c r="BK43" s="257">
        <f t="shared" si="8"/>
        <v>201</v>
      </c>
      <c r="BL43" s="434">
        <f t="shared" si="26"/>
        <v>5.742857142857143</v>
      </c>
      <c r="BM43" s="845">
        <f t="shared" si="9"/>
        <v>0</v>
      </c>
      <c r="BN43" s="827">
        <v>6</v>
      </c>
      <c r="BO43" s="513">
        <v>3</v>
      </c>
      <c r="BP43" s="827">
        <v>7</v>
      </c>
      <c r="BQ43" s="513"/>
      <c r="BR43" s="827">
        <v>5</v>
      </c>
      <c r="BS43" s="513"/>
      <c r="BT43" s="827">
        <v>5</v>
      </c>
      <c r="BU43" s="513"/>
      <c r="BV43" s="827">
        <v>7</v>
      </c>
      <c r="BW43" s="513"/>
      <c r="BX43" s="827">
        <v>6</v>
      </c>
      <c r="BY43" s="513"/>
      <c r="BZ43" s="827">
        <v>7</v>
      </c>
      <c r="CA43" s="512"/>
      <c r="CB43" s="258">
        <f t="shared" si="10"/>
        <v>151</v>
      </c>
      <c r="CC43" s="434">
        <f t="shared" si="11"/>
        <v>6.04</v>
      </c>
      <c r="CD43" s="357">
        <f t="shared" si="12"/>
        <v>5.866666666666666</v>
      </c>
      <c r="CE43" s="845">
        <f t="shared" si="13"/>
        <v>0</v>
      </c>
      <c r="CF43" s="256" t="str">
        <f t="shared" si="14"/>
        <v>Trung b×nh</v>
      </c>
      <c r="CG43" s="831" t="str">
        <f t="shared" si="15"/>
        <v>Lªn líp</v>
      </c>
      <c r="CH43" s="660"/>
      <c r="CI43" s="715"/>
      <c r="CJ43" s="660"/>
      <c r="CK43" s="715"/>
      <c r="CL43" s="660">
        <v>6</v>
      </c>
      <c r="CM43" s="715"/>
      <c r="CN43" s="660">
        <v>6</v>
      </c>
      <c r="CO43" s="715"/>
      <c r="CP43" s="660">
        <v>5</v>
      </c>
      <c r="CQ43" s="660"/>
      <c r="CR43" s="660">
        <v>8</v>
      </c>
      <c r="CS43" s="660"/>
      <c r="CT43" s="660">
        <v>5</v>
      </c>
      <c r="CU43" s="660"/>
      <c r="CV43" s="660">
        <v>7</v>
      </c>
      <c r="CW43" s="660"/>
      <c r="CX43" s="660"/>
      <c r="CY43" s="660"/>
      <c r="CZ43" s="660">
        <v>5</v>
      </c>
      <c r="DA43" s="660"/>
      <c r="DB43" s="660">
        <v>7</v>
      </c>
      <c r="DC43" s="512"/>
      <c r="DD43" s="257">
        <f t="shared" si="16"/>
        <v>154</v>
      </c>
      <c r="DE43" s="434">
        <f t="shared" si="17"/>
        <v>4.666666666666667</v>
      </c>
      <c r="DF43" s="845">
        <f t="shared" si="18"/>
        <v>8</v>
      </c>
      <c r="DG43" s="933" t="str">
        <f t="shared" si="19"/>
        <v>Yếu</v>
      </c>
      <c r="DH43" s="827"/>
      <c r="DI43" s="513"/>
      <c r="DJ43" s="827"/>
      <c r="DK43" s="513"/>
      <c r="DL43" s="827"/>
      <c r="DM43" s="513"/>
      <c r="DN43" s="827"/>
      <c r="DO43" s="513"/>
      <c r="DP43" s="827"/>
      <c r="DQ43" s="513"/>
      <c r="DR43" s="827"/>
      <c r="DS43" s="513"/>
      <c r="DT43" s="827"/>
      <c r="DU43" s="512"/>
      <c r="DV43" s="258">
        <f t="shared" si="30"/>
        <v>0</v>
      </c>
      <c r="DW43" s="434">
        <f t="shared" si="21"/>
        <v>0</v>
      </c>
      <c r="DX43" s="357">
        <f t="shared" si="31"/>
        <v>2.566666666666667</v>
      </c>
      <c r="DY43" s="845">
        <f t="shared" si="32"/>
        <v>33</v>
      </c>
      <c r="DZ43" s="256" t="str">
        <f t="shared" si="33"/>
        <v>KÐm</v>
      </c>
      <c r="EA43" s="832" t="str">
        <f t="shared" si="25"/>
        <v>Lªn líp</v>
      </c>
      <c r="EB43" s="450"/>
      <c r="EC43" s="450"/>
      <c r="ED43" s="450"/>
      <c r="EE43" s="450"/>
      <c r="EF43" s="450"/>
      <c r="EG43" s="450"/>
      <c r="EH43" s="450"/>
      <c r="EI43" s="450"/>
      <c r="EJ43" s="450"/>
      <c r="EK43" s="450"/>
      <c r="EL43" s="450"/>
      <c r="EM43" s="450"/>
      <c r="EN43" s="450"/>
      <c r="EO43" s="450"/>
      <c r="EP43" s="450"/>
      <c r="EQ43" s="450"/>
      <c r="ER43" s="450"/>
      <c r="ES43" s="450"/>
      <c r="ET43" s="450"/>
      <c r="EU43" s="450"/>
      <c r="EV43" s="450"/>
      <c r="EW43" s="450"/>
      <c r="EX43" s="450"/>
      <c r="EY43" s="450"/>
      <c r="EZ43" s="450"/>
      <c r="FA43" s="450"/>
      <c r="FB43" s="450"/>
      <c r="FC43" s="450"/>
      <c r="FD43" s="450"/>
      <c r="FE43" s="450"/>
      <c r="FF43" s="450"/>
      <c r="FG43" s="450"/>
      <c r="FH43" s="450"/>
      <c r="FI43" s="450"/>
      <c r="FJ43" s="450"/>
      <c r="FK43" s="450"/>
      <c r="FL43" s="450"/>
      <c r="FM43" s="450"/>
      <c r="FN43" s="450"/>
      <c r="FO43" s="450"/>
      <c r="FP43" s="450"/>
      <c r="FQ43" s="450"/>
      <c r="FR43" s="450"/>
    </row>
    <row r="44" spans="1:174" s="451" customFormat="1" ht="13.5" customHeight="1">
      <c r="A44" s="256">
        <v>39</v>
      </c>
      <c r="B44" s="548" t="s">
        <v>418</v>
      </c>
      <c r="C44" s="511" t="s">
        <v>419</v>
      </c>
      <c r="D44" s="511"/>
      <c r="E44" s="515">
        <v>5</v>
      </c>
      <c r="F44" s="512">
        <v>3</v>
      </c>
      <c r="G44" s="512">
        <v>5</v>
      </c>
      <c r="H44" s="512"/>
      <c r="I44" s="512">
        <v>6</v>
      </c>
      <c r="J44" s="512"/>
      <c r="K44" s="512">
        <v>5</v>
      </c>
      <c r="L44" s="512"/>
      <c r="M44" s="512">
        <v>6</v>
      </c>
      <c r="N44" s="512"/>
      <c r="O44" s="512">
        <v>7</v>
      </c>
      <c r="P44" s="512"/>
      <c r="Q44" s="512">
        <v>7</v>
      </c>
      <c r="R44" s="512"/>
      <c r="S44" s="512">
        <v>6</v>
      </c>
      <c r="T44" s="512"/>
      <c r="U44" s="445">
        <f t="shared" si="28"/>
        <v>139</v>
      </c>
      <c r="V44" s="446">
        <f t="shared" si="2"/>
        <v>5.56</v>
      </c>
      <c r="W44" s="513">
        <v>6</v>
      </c>
      <c r="X44" s="513"/>
      <c r="Y44" s="513">
        <v>6</v>
      </c>
      <c r="Z44" s="513"/>
      <c r="AA44" s="513">
        <v>5</v>
      </c>
      <c r="AB44" s="513"/>
      <c r="AC44" s="513">
        <v>7</v>
      </c>
      <c r="AD44" s="513"/>
      <c r="AE44" s="513">
        <v>6</v>
      </c>
      <c r="AF44" s="513"/>
      <c r="AG44" s="513">
        <v>6</v>
      </c>
      <c r="AH44" s="513"/>
      <c r="AI44" s="445">
        <f t="shared" si="3"/>
        <v>150</v>
      </c>
      <c r="AJ44" s="446">
        <f t="shared" si="4"/>
        <v>6</v>
      </c>
      <c r="AK44" s="446">
        <f t="shared" si="29"/>
        <v>5.78</v>
      </c>
      <c r="AL44" s="402" t="str">
        <f t="shared" si="6"/>
        <v>Trung b×nh</v>
      </c>
      <c r="AM44" s="845">
        <f t="shared" si="27"/>
        <v>0</v>
      </c>
      <c r="AN44" s="403" t="str">
        <f t="shared" si="7"/>
        <v>Lªn Líp</v>
      </c>
      <c r="AO44" s="660">
        <v>5</v>
      </c>
      <c r="AP44" s="715"/>
      <c r="AQ44" s="660">
        <v>6</v>
      </c>
      <c r="AR44" s="715"/>
      <c r="AS44" s="660">
        <v>5</v>
      </c>
      <c r="AT44" s="715"/>
      <c r="AU44" s="660">
        <v>5</v>
      </c>
      <c r="AV44" s="715">
        <v>4</v>
      </c>
      <c r="AW44" s="660">
        <v>5</v>
      </c>
      <c r="AX44" s="660"/>
      <c r="AY44" s="660">
        <v>7</v>
      </c>
      <c r="AZ44" s="660"/>
      <c r="BA44" s="660">
        <v>5</v>
      </c>
      <c r="BB44" s="660"/>
      <c r="BC44" s="660">
        <v>6</v>
      </c>
      <c r="BD44" s="660"/>
      <c r="BE44" s="660">
        <v>6</v>
      </c>
      <c r="BF44" s="660"/>
      <c r="BG44" s="660">
        <v>5</v>
      </c>
      <c r="BH44" s="660"/>
      <c r="BI44" s="660">
        <v>5</v>
      </c>
      <c r="BJ44" s="512"/>
      <c r="BK44" s="257">
        <f t="shared" si="8"/>
        <v>191</v>
      </c>
      <c r="BL44" s="434">
        <f t="shared" si="26"/>
        <v>5.457142857142857</v>
      </c>
      <c r="BM44" s="845">
        <f t="shared" si="9"/>
        <v>0</v>
      </c>
      <c r="BN44" s="827">
        <v>5</v>
      </c>
      <c r="BO44" s="513"/>
      <c r="BP44" s="827">
        <v>5</v>
      </c>
      <c r="BQ44" s="513"/>
      <c r="BR44" s="827">
        <v>5</v>
      </c>
      <c r="BS44" s="513"/>
      <c r="BT44" s="827">
        <v>3</v>
      </c>
      <c r="BU44" s="513">
        <v>3</v>
      </c>
      <c r="BV44" s="827">
        <v>5</v>
      </c>
      <c r="BW44" s="513"/>
      <c r="BX44" s="827">
        <v>5</v>
      </c>
      <c r="BY44" s="513"/>
      <c r="BZ44" s="827">
        <v>5</v>
      </c>
      <c r="CA44" s="512">
        <v>3</v>
      </c>
      <c r="CB44" s="258">
        <f t="shared" si="10"/>
        <v>117</v>
      </c>
      <c r="CC44" s="434">
        <f t="shared" si="11"/>
        <v>4.68</v>
      </c>
      <c r="CD44" s="357">
        <f t="shared" si="12"/>
        <v>5.133333333333334</v>
      </c>
      <c r="CE44" s="845">
        <f t="shared" si="13"/>
        <v>4</v>
      </c>
      <c r="CF44" s="256" t="str">
        <f t="shared" si="14"/>
        <v>Trung b×nh</v>
      </c>
      <c r="CG44" s="831" t="str">
        <f t="shared" si="15"/>
        <v>Lªn líp</v>
      </c>
      <c r="CH44" s="660"/>
      <c r="CI44" s="715"/>
      <c r="CJ44" s="660"/>
      <c r="CK44" s="715"/>
      <c r="CL44" s="660"/>
      <c r="CM44" s="715"/>
      <c r="CN44" s="660">
        <v>6</v>
      </c>
      <c r="CO44" s="715"/>
      <c r="CP44" s="660">
        <v>5</v>
      </c>
      <c r="CQ44" s="660"/>
      <c r="CR44" s="660">
        <v>3</v>
      </c>
      <c r="CS44" s="660"/>
      <c r="CT44" s="660">
        <v>5</v>
      </c>
      <c r="CU44" s="660"/>
      <c r="CV44" s="660">
        <v>6</v>
      </c>
      <c r="CW44" s="660"/>
      <c r="CX44" s="660">
        <v>5</v>
      </c>
      <c r="CY44" s="660"/>
      <c r="CZ44" s="660">
        <v>5</v>
      </c>
      <c r="DA44" s="660"/>
      <c r="DB44" s="660">
        <v>7</v>
      </c>
      <c r="DC44" s="512"/>
      <c r="DD44" s="257">
        <f t="shared" si="16"/>
        <v>143</v>
      </c>
      <c r="DE44" s="434">
        <f t="shared" si="17"/>
        <v>4.333333333333333</v>
      </c>
      <c r="DF44" s="845">
        <f t="shared" si="18"/>
        <v>13</v>
      </c>
      <c r="DG44" s="933" t="str">
        <f t="shared" si="19"/>
        <v>Yếu</v>
      </c>
      <c r="DH44" s="827"/>
      <c r="DI44" s="513"/>
      <c r="DJ44" s="827"/>
      <c r="DK44" s="513"/>
      <c r="DL44" s="827"/>
      <c r="DM44" s="513"/>
      <c r="DN44" s="827"/>
      <c r="DO44" s="513"/>
      <c r="DP44" s="827"/>
      <c r="DQ44" s="513"/>
      <c r="DR44" s="827"/>
      <c r="DS44" s="513"/>
      <c r="DT44" s="827"/>
      <c r="DU44" s="512"/>
      <c r="DV44" s="258">
        <f t="shared" si="30"/>
        <v>0</v>
      </c>
      <c r="DW44" s="434">
        <f t="shared" si="21"/>
        <v>0</v>
      </c>
      <c r="DX44" s="357">
        <f t="shared" si="31"/>
        <v>2.3833333333333333</v>
      </c>
      <c r="DY44" s="845">
        <f t="shared" si="32"/>
        <v>38</v>
      </c>
      <c r="DZ44" s="256" t="str">
        <f t="shared" si="33"/>
        <v>KÐm</v>
      </c>
      <c r="EA44" s="832" t="str">
        <f t="shared" si="25"/>
        <v>Lªn líp</v>
      </c>
      <c r="EB44" s="450"/>
      <c r="EC44" s="450"/>
      <c r="ED44" s="450"/>
      <c r="EE44" s="450"/>
      <c r="EF44" s="450"/>
      <c r="EG44" s="450"/>
      <c r="EH44" s="450"/>
      <c r="EI44" s="450"/>
      <c r="EJ44" s="450"/>
      <c r="EK44" s="450"/>
      <c r="EL44" s="450"/>
      <c r="EM44" s="450"/>
      <c r="EN44" s="450"/>
      <c r="EO44" s="450"/>
      <c r="EP44" s="450"/>
      <c r="EQ44" s="450"/>
      <c r="ER44" s="450"/>
      <c r="ES44" s="450"/>
      <c r="ET44" s="450"/>
      <c r="EU44" s="450"/>
      <c r="EV44" s="450"/>
      <c r="EW44" s="450"/>
      <c r="EX44" s="450"/>
      <c r="EY44" s="450"/>
      <c r="EZ44" s="450"/>
      <c r="FA44" s="450"/>
      <c r="FB44" s="450"/>
      <c r="FC44" s="450"/>
      <c r="FD44" s="450"/>
      <c r="FE44" s="450"/>
      <c r="FF44" s="450"/>
      <c r="FG44" s="450"/>
      <c r="FH44" s="450"/>
      <c r="FI44" s="450"/>
      <c r="FJ44" s="450"/>
      <c r="FK44" s="450"/>
      <c r="FL44" s="450"/>
      <c r="FM44" s="450"/>
      <c r="FN44" s="450"/>
      <c r="FO44" s="450"/>
      <c r="FP44" s="450"/>
      <c r="FQ44" s="450"/>
      <c r="FR44" s="450"/>
    </row>
    <row r="45" spans="1:174" s="451" customFormat="1" ht="13.5" customHeight="1">
      <c r="A45" s="256">
        <v>40</v>
      </c>
      <c r="B45" s="548" t="s">
        <v>420</v>
      </c>
      <c r="C45" s="511" t="s">
        <v>421</v>
      </c>
      <c r="D45" s="511"/>
      <c r="E45" s="515">
        <v>6</v>
      </c>
      <c r="F45" s="512">
        <v>4</v>
      </c>
      <c r="G45" s="512">
        <v>5</v>
      </c>
      <c r="H45" s="512">
        <v>3</v>
      </c>
      <c r="I45" s="512">
        <v>5</v>
      </c>
      <c r="J45" s="512"/>
      <c r="K45" s="512">
        <v>5</v>
      </c>
      <c r="L45" s="512"/>
      <c r="M45" s="512">
        <v>6</v>
      </c>
      <c r="N45" s="512"/>
      <c r="O45" s="512">
        <v>6</v>
      </c>
      <c r="P45" s="512"/>
      <c r="Q45" s="512">
        <v>6</v>
      </c>
      <c r="R45" s="512"/>
      <c r="S45" s="512">
        <v>7</v>
      </c>
      <c r="T45" s="512"/>
      <c r="U45" s="445">
        <f>O45*$O$5+M45*$M$5+K45*$K$5+I45*$I$5+G45*$G$5+E45*$E$5</f>
        <v>136</v>
      </c>
      <c r="V45" s="446">
        <f>U45/$U$5</f>
        <v>5.44</v>
      </c>
      <c r="W45" s="513">
        <v>6</v>
      </c>
      <c r="X45" s="513"/>
      <c r="Y45" s="513">
        <v>5</v>
      </c>
      <c r="Z45" s="513"/>
      <c r="AA45" s="513">
        <v>5</v>
      </c>
      <c r="AB45" s="513"/>
      <c r="AC45" s="513">
        <v>7</v>
      </c>
      <c r="AD45" s="513"/>
      <c r="AE45" s="513">
        <v>6</v>
      </c>
      <c r="AF45" s="513"/>
      <c r="AG45" s="513">
        <v>5</v>
      </c>
      <c r="AH45" s="513"/>
      <c r="AI45" s="445">
        <f t="shared" si="3"/>
        <v>142</v>
      </c>
      <c r="AJ45" s="446">
        <f t="shared" si="4"/>
        <v>5.68</v>
      </c>
      <c r="AK45" s="446">
        <f t="shared" si="29"/>
        <v>5.56</v>
      </c>
      <c r="AL45" s="402" t="str">
        <f t="shared" si="6"/>
        <v>Trung b×nh</v>
      </c>
      <c r="AM45" s="845">
        <f t="shared" si="27"/>
        <v>0</v>
      </c>
      <c r="AN45" s="403" t="str">
        <f t="shared" si="7"/>
        <v>Lªn Líp</v>
      </c>
      <c r="AO45" s="660">
        <v>6</v>
      </c>
      <c r="AP45" s="715"/>
      <c r="AQ45" s="660">
        <v>6</v>
      </c>
      <c r="AR45" s="715"/>
      <c r="AS45" s="660">
        <v>6</v>
      </c>
      <c r="AT45" s="715"/>
      <c r="AU45" s="660">
        <v>7</v>
      </c>
      <c r="AV45" s="715"/>
      <c r="AW45" s="660">
        <v>7</v>
      </c>
      <c r="AX45" s="660"/>
      <c r="AY45" s="660">
        <v>6</v>
      </c>
      <c r="AZ45" s="660"/>
      <c r="BA45" s="660">
        <v>5</v>
      </c>
      <c r="BB45" s="660">
        <v>4</v>
      </c>
      <c r="BC45" s="660">
        <v>5</v>
      </c>
      <c r="BD45" s="660">
        <v>4</v>
      </c>
      <c r="BE45" s="660">
        <v>6</v>
      </c>
      <c r="BF45" s="660"/>
      <c r="BG45" s="660">
        <v>6</v>
      </c>
      <c r="BH45" s="660"/>
      <c r="BI45" s="660">
        <v>5</v>
      </c>
      <c r="BJ45" s="512"/>
      <c r="BK45" s="257">
        <f t="shared" si="8"/>
        <v>207</v>
      </c>
      <c r="BL45" s="434">
        <f t="shared" si="26"/>
        <v>5.914285714285715</v>
      </c>
      <c r="BM45" s="845">
        <f t="shared" si="9"/>
        <v>0</v>
      </c>
      <c r="BN45" s="827">
        <v>5</v>
      </c>
      <c r="BO45" s="513"/>
      <c r="BP45" s="827">
        <v>5</v>
      </c>
      <c r="BQ45" s="513"/>
      <c r="BR45" s="827">
        <v>5</v>
      </c>
      <c r="BS45" s="513"/>
      <c r="BT45" s="827">
        <v>5</v>
      </c>
      <c r="BU45" s="513">
        <v>4</v>
      </c>
      <c r="BV45" s="827">
        <v>5</v>
      </c>
      <c r="BW45" s="513"/>
      <c r="BX45" s="827">
        <v>5</v>
      </c>
      <c r="BY45" s="513"/>
      <c r="BZ45" s="827">
        <v>5</v>
      </c>
      <c r="CA45" s="512">
        <v>3</v>
      </c>
      <c r="CB45" s="258">
        <f t="shared" si="10"/>
        <v>125</v>
      </c>
      <c r="CC45" s="434">
        <f t="shared" si="11"/>
        <v>5</v>
      </c>
      <c r="CD45" s="357">
        <f t="shared" si="12"/>
        <v>5.533333333333333</v>
      </c>
      <c r="CE45" s="845">
        <f t="shared" si="13"/>
        <v>0</v>
      </c>
      <c r="CF45" s="256" t="str">
        <f t="shared" si="14"/>
        <v>Trung b×nh</v>
      </c>
      <c r="CG45" s="831" t="str">
        <f t="shared" si="15"/>
        <v>Lªn líp</v>
      </c>
      <c r="CH45" s="660"/>
      <c r="CI45" s="715"/>
      <c r="CJ45" s="660"/>
      <c r="CK45" s="715"/>
      <c r="CL45" s="660"/>
      <c r="CM45" s="715"/>
      <c r="CN45" s="660">
        <v>6</v>
      </c>
      <c r="CO45" s="715"/>
      <c r="CP45" s="660"/>
      <c r="CQ45" s="660"/>
      <c r="CR45" s="660"/>
      <c r="CS45" s="660"/>
      <c r="CT45" s="660"/>
      <c r="CU45" s="660"/>
      <c r="CV45" s="660"/>
      <c r="CW45" s="660"/>
      <c r="CX45" s="660"/>
      <c r="CY45" s="660"/>
      <c r="CZ45" s="660"/>
      <c r="DA45" s="660"/>
      <c r="DB45" s="660"/>
      <c r="DC45" s="512"/>
      <c r="DD45" s="257">
        <f t="shared" si="16"/>
        <v>30</v>
      </c>
      <c r="DE45" s="434">
        <f t="shared" si="17"/>
        <v>0.9090909090909091</v>
      </c>
      <c r="DF45" s="845">
        <f t="shared" si="18"/>
        <v>28</v>
      </c>
      <c r="DG45" s="933" t="str">
        <f t="shared" si="19"/>
        <v>Kém</v>
      </c>
      <c r="DH45" s="827"/>
      <c r="DI45" s="513"/>
      <c r="DJ45" s="827"/>
      <c r="DK45" s="513"/>
      <c r="DL45" s="827"/>
      <c r="DM45" s="513"/>
      <c r="DN45" s="827"/>
      <c r="DO45" s="513"/>
      <c r="DP45" s="827"/>
      <c r="DQ45" s="513"/>
      <c r="DR45" s="827"/>
      <c r="DS45" s="513"/>
      <c r="DT45" s="827"/>
      <c r="DU45" s="512"/>
      <c r="DV45" s="258">
        <f t="shared" si="30"/>
        <v>0</v>
      </c>
      <c r="DW45" s="434">
        <f t="shared" si="21"/>
        <v>0</v>
      </c>
      <c r="DX45" s="357">
        <f t="shared" si="31"/>
        <v>0.5</v>
      </c>
      <c r="DY45" s="845">
        <f t="shared" si="32"/>
        <v>53</v>
      </c>
      <c r="DZ45" s="256" t="str">
        <f t="shared" si="33"/>
        <v>KÐm</v>
      </c>
      <c r="EA45" s="832" t="str">
        <f t="shared" si="25"/>
        <v>Lªn líp</v>
      </c>
      <c r="EB45" s="450"/>
      <c r="EC45" s="450"/>
      <c r="ED45" s="450"/>
      <c r="EE45" s="450"/>
      <c r="EF45" s="450"/>
      <c r="EG45" s="450"/>
      <c r="EH45" s="450"/>
      <c r="EI45" s="450"/>
      <c r="EJ45" s="450"/>
      <c r="EK45" s="450"/>
      <c r="EL45" s="450"/>
      <c r="EM45" s="450"/>
      <c r="EN45" s="450"/>
      <c r="EO45" s="450"/>
      <c r="EP45" s="450"/>
      <c r="EQ45" s="450"/>
      <c r="ER45" s="450"/>
      <c r="ES45" s="450"/>
      <c r="ET45" s="450"/>
      <c r="EU45" s="450"/>
      <c r="EV45" s="450"/>
      <c r="EW45" s="450"/>
      <c r="EX45" s="450"/>
      <c r="EY45" s="450"/>
      <c r="EZ45" s="450"/>
      <c r="FA45" s="450"/>
      <c r="FB45" s="450"/>
      <c r="FC45" s="450"/>
      <c r="FD45" s="450"/>
      <c r="FE45" s="450"/>
      <c r="FF45" s="450"/>
      <c r="FG45" s="450"/>
      <c r="FH45" s="450"/>
      <c r="FI45" s="450"/>
      <c r="FJ45" s="450"/>
      <c r="FK45" s="450"/>
      <c r="FL45" s="450"/>
      <c r="FM45" s="450"/>
      <c r="FN45" s="450"/>
      <c r="FO45" s="450"/>
      <c r="FP45" s="450"/>
      <c r="FQ45" s="450"/>
      <c r="FR45" s="450"/>
    </row>
    <row r="46" spans="1:174" s="451" customFormat="1" ht="13.5" customHeight="1">
      <c r="A46" s="256">
        <v>41</v>
      </c>
      <c r="B46" s="572" t="s">
        <v>218</v>
      </c>
      <c r="C46" s="573" t="s">
        <v>204</v>
      </c>
      <c r="D46" s="573"/>
      <c r="E46" s="574">
        <v>6</v>
      </c>
      <c r="F46" s="575"/>
      <c r="G46" s="575">
        <v>5</v>
      </c>
      <c r="H46" s="575"/>
      <c r="I46" s="575">
        <v>5</v>
      </c>
      <c r="J46" s="575"/>
      <c r="K46" s="575">
        <v>5</v>
      </c>
      <c r="L46" s="575"/>
      <c r="M46" s="575">
        <v>6</v>
      </c>
      <c r="N46" s="575"/>
      <c r="O46" s="575">
        <v>5</v>
      </c>
      <c r="P46" s="575">
        <v>2</v>
      </c>
      <c r="Q46" s="575">
        <v>7</v>
      </c>
      <c r="R46" s="575"/>
      <c r="S46" s="575"/>
      <c r="T46" s="575"/>
      <c r="U46" s="445">
        <f t="shared" si="28"/>
        <v>133</v>
      </c>
      <c r="V46" s="446">
        <f t="shared" si="2"/>
        <v>5.32</v>
      </c>
      <c r="W46" s="576">
        <v>7</v>
      </c>
      <c r="X46" s="576"/>
      <c r="Y46" s="576">
        <v>5</v>
      </c>
      <c r="Z46" s="576"/>
      <c r="AA46" s="576">
        <v>6</v>
      </c>
      <c r="AB46" s="576"/>
      <c r="AC46" s="576">
        <v>5</v>
      </c>
      <c r="AD46" s="576"/>
      <c r="AE46" s="576">
        <v>6</v>
      </c>
      <c r="AF46" s="576"/>
      <c r="AG46" s="576">
        <v>5</v>
      </c>
      <c r="AH46" s="576">
        <v>4</v>
      </c>
      <c r="AI46" s="445">
        <f t="shared" si="3"/>
        <v>146</v>
      </c>
      <c r="AJ46" s="446">
        <f t="shared" si="4"/>
        <v>5.84</v>
      </c>
      <c r="AK46" s="446">
        <f t="shared" si="29"/>
        <v>5.58</v>
      </c>
      <c r="AL46" s="402" t="str">
        <f t="shared" si="6"/>
        <v>Trung b×nh</v>
      </c>
      <c r="AM46" s="845">
        <f t="shared" si="27"/>
        <v>0</v>
      </c>
      <c r="AN46" s="403" t="str">
        <f t="shared" si="7"/>
        <v>Lªn Líp</v>
      </c>
      <c r="AO46" s="720">
        <v>5</v>
      </c>
      <c r="AP46" s="718"/>
      <c r="AQ46" s="720">
        <v>6</v>
      </c>
      <c r="AR46" s="718"/>
      <c r="AS46" s="720">
        <v>6</v>
      </c>
      <c r="AT46" s="718" t="s">
        <v>432</v>
      </c>
      <c r="AU46" s="720">
        <v>5</v>
      </c>
      <c r="AV46" s="718"/>
      <c r="AW46" s="720">
        <v>7</v>
      </c>
      <c r="AX46" s="720"/>
      <c r="AY46" s="720">
        <v>6</v>
      </c>
      <c r="AZ46" s="720"/>
      <c r="BA46" s="720">
        <v>5</v>
      </c>
      <c r="BB46" s="720">
        <v>4</v>
      </c>
      <c r="BC46" s="720">
        <v>6</v>
      </c>
      <c r="BD46" s="720"/>
      <c r="BE46" s="720">
        <v>6</v>
      </c>
      <c r="BF46" s="720"/>
      <c r="BG46" s="720">
        <v>6</v>
      </c>
      <c r="BH46" s="720"/>
      <c r="BI46" s="720">
        <v>6</v>
      </c>
      <c r="BJ46" s="575"/>
      <c r="BK46" s="257">
        <f t="shared" si="8"/>
        <v>204</v>
      </c>
      <c r="BL46" s="434">
        <f t="shared" si="26"/>
        <v>5.828571428571428</v>
      </c>
      <c r="BM46" s="845">
        <f t="shared" si="9"/>
        <v>0</v>
      </c>
      <c r="BN46" s="829">
        <v>6</v>
      </c>
      <c r="BO46" s="576">
        <v>3</v>
      </c>
      <c r="BP46" s="829">
        <v>6</v>
      </c>
      <c r="BQ46" s="576"/>
      <c r="BR46" s="829">
        <v>6</v>
      </c>
      <c r="BS46" s="576"/>
      <c r="BT46" s="829">
        <v>6</v>
      </c>
      <c r="BU46" s="576"/>
      <c r="BV46" s="829">
        <v>7</v>
      </c>
      <c r="BW46" s="576"/>
      <c r="BX46" s="829">
        <v>5</v>
      </c>
      <c r="BY46" s="576"/>
      <c r="BZ46" s="829">
        <v>5</v>
      </c>
      <c r="CA46" s="575">
        <v>3</v>
      </c>
      <c r="CB46" s="258">
        <f t="shared" si="10"/>
        <v>147</v>
      </c>
      <c r="CC46" s="434">
        <f t="shared" si="11"/>
        <v>5.88</v>
      </c>
      <c r="CD46" s="357">
        <f t="shared" si="12"/>
        <v>5.85</v>
      </c>
      <c r="CE46" s="845">
        <f t="shared" si="13"/>
        <v>0</v>
      </c>
      <c r="CF46" s="256" t="str">
        <f t="shared" si="14"/>
        <v>Trung b×nh</v>
      </c>
      <c r="CG46" s="831" t="str">
        <f t="shared" si="15"/>
        <v>Lªn líp</v>
      </c>
      <c r="CH46" s="720"/>
      <c r="CI46" s="718"/>
      <c r="CJ46" s="720"/>
      <c r="CK46" s="718"/>
      <c r="CL46" s="720"/>
      <c r="CM46" s="718"/>
      <c r="CN46" s="720">
        <v>6</v>
      </c>
      <c r="CO46" s="718"/>
      <c r="CP46" s="720"/>
      <c r="CQ46" s="720"/>
      <c r="CR46" s="720"/>
      <c r="CS46" s="720"/>
      <c r="CT46" s="720"/>
      <c r="CU46" s="720"/>
      <c r="CV46" s="720"/>
      <c r="CW46" s="720"/>
      <c r="CX46" s="720"/>
      <c r="CY46" s="720"/>
      <c r="CZ46" s="720"/>
      <c r="DA46" s="720"/>
      <c r="DB46" s="720"/>
      <c r="DC46" s="575"/>
      <c r="DD46" s="257">
        <f t="shared" si="16"/>
        <v>30</v>
      </c>
      <c r="DE46" s="434">
        <f t="shared" si="17"/>
        <v>0.9090909090909091</v>
      </c>
      <c r="DF46" s="845">
        <f>SUM((IF(CH46&gt;=5,0,$CH$5)),(IF(CJ46&gt;=5,0,$CJ$5)),(IF(CL46&gt;=5,0,$CL$5)),(IF(CN46&gt;=5,0,$CN$5)),(IF(CP46&gt;=5,0,$CP$5)),(IF(CR46&gt;=5,0,$CR$5)),(IF(CT46&gt;=5,0,$CT$5)),(IF(CV46&gt;=5,0,$CV$5)),(IF(CX46&gt;=5,0,$CX$5)),(IF(CZ46&gt;=5,0,$CZ$5)),(IF(DB46&gt;=5,0,$DB$5)),CE46)</f>
        <v>28</v>
      </c>
      <c r="DG46" s="933" t="str">
        <f t="shared" si="19"/>
        <v>Kém</v>
      </c>
      <c r="DH46" s="829"/>
      <c r="DI46" s="576"/>
      <c r="DJ46" s="829"/>
      <c r="DK46" s="576"/>
      <c r="DL46" s="829"/>
      <c r="DM46" s="576"/>
      <c r="DN46" s="829"/>
      <c r="DO46" s="576"/>
      <c r="DP46" s="829"/>
      <c r="DQ46" s="576"/>
      <c r="DR46" s="829"/>
      <c r="DS46" s="576"/>
      <c r="DT46" s="829"/>
      <c r="DU46" s="575"/>
      <c r="DV46" s="258">
        <f t="shared" si="30"/>
        <v>0</v>
      </c>
      <c r="DW46" s="434">
        <f t="shared" si="21"/>
        <v>0</v>
      </c>
      <c r="DX46" s="357">
        <f t="shared" si="31"/>
        <v>0.5</v>
      </c>
      <c r="DY46" s="845">
        <f t="shared" si="32"/>
        <v>53</v>
      </c>
      <c r="DZ46" s="256" t="str">
        <f t="shared" si="33"/>
        <v>KÐm</v>
      </c>
      <c r="EA46" s="832" t="str">
        <f t="shared" si="25"/>
        <v>Lªn líp</v>
      </c>
      <c r="EB46" s="450"/>
      <c r="EC46" s="450"/>
      <c r="ED46" s="450"/>
      <c r="EE46" s="450"/>
      <c r="EF46" s="450"/>
      <c r="EG46" s="450"/>
      <c r="EH46" s="450"/>
      <c r="EI46" s="450"/>
      <c r="EJ46" s="450"/>
      <c r="EK46" s="450"/>
      <c r="EL46" s="450"/>
      <c r="EM46" s="450"/>
      <c r="EN46" s="450"/>
      <c r="EO46" s="450"/>
      <c r="EP46" s="450"/>
      <c r="EQ46" s="450"/>
      <c r="ER46" s="450"/>
      <c r="ES46" s="450"/>
      <c r="ET46" s="450"/>
      <c r="EU46" s="450"/>
      <c r="EV46" s="450"/>
      <c r="EW46" s="450"/>
      <c r="EX46" s="450"/>
      <c r="EY46" s="450"/>
      <c r="EZ46" s="450"/>
      <c r="FA46" s="450"/>
      <c r="FB46" s="450"/>
      <c r="FC46" s="450"/>
      <c r="FD46" s="450"/>
      <c r="FE46" s="450"/>
      <c r="FF46" s="450"/>
      <c r="FG46" s="450"/>
      <c r="FH46" s="450"/>
      <c r="FI46" s="450"/>
      <c r="FJ46" s="450"/>
      <c r="FK46" s="450"/>
      <c r="FL46" s="450"/>
      <c r="FM46" s="450"/>
      <c r="FN46" s="450"/>
      <c r="FO46" s="450"/>
      <c r="FP46" s="450"/>
      <c r="FQ46" s="450"/>
      <c r="FR46" s="450"/>
    </row>
    <row r="47" spans="1:174" s="565" customFormat="1" ht="13.5" customHeight="1">
      <c r="A47" s="256">
        <v>42</v>
      </c>
      <c r="B47" s="539" t="s">
        <v>422</v>
      </c>
      <c r="C47" s="540" t="s">
        <v>423</v>
      </c>
      <c r="D47" s="540"/>
      <c r="E47" s="566">
        <v>8</v>
      </c>
      <c r="F47" s="452"/>
      <c r="G47" s="452">
        <v>5</v>
      </c>
      <c r="H47" s="452">
        <v>3</v>
      </c>
      <c r="I47" s="452">
        <v>6</v>
      </c>
      <c r="J47" s="452"/>
      <c r="K47" s="452">
        <v>6</v>
      </c>
      <c r="L47" s="452">
        <v>4</v>
      </c>
      <c r="M47" s="452">
        <v>7</v>
      </c>
      <c r="N47" s="452"/>
      <c r="O47" s="452">
        <v>5</v>
      </c>
      <c r="P47" s="452"/>
      <c r="Q47" s="452">
        <v>7</v>
      </c>
      <c r="R47" s="452"/>
      <c r="S47" s="452">
        <v>5</v>
      </c>
      <c r="T47" s="452"/>
      <c r="U47" s="833">
        <f t="shared" si="28"/>
        <v>156</v>
      </c>
      <c r="V47" s="567">
        <f t="shared" si="2"/>
        <v>6.24</v>
      </c>
      <c r="W47" s="568">
        <v>5</v>
      </c>
      <c r="X47" s="568"/>
      <c r="Y47" s="568">
        <v>6</v>
      </c>
      <c r="Z47" s="568">
        <v>4</v>
      </c>
      <c r="AA47" s="568">
        <v>8</v>
      </c>
      <c r="AB47" s="568"/>
      <c r="AC47" s="568">
        <v>6</v>
      </c>
      <c r="AD47" s="568"/>
      <c r="AE47" s="568">
        <v>5</v>
      </c>
      <c r="AF47" s="568"/>
      <c r="AG47" s="568">
        <v>7</v>
      </c>
      <c r="AH47" s="568"/>
      <c r="AI47" s="833">
        <f t="shared" si="3"/>
        <v>150</v>
      </c>
      <c r="AJ47" s="567">
        <f t="shared" si="4"/>
        <v>6</v>
      </c>
      <c r="AK47" s="567">
        <f t="shared" si="29"/>
        <v>6.12</v>
      </c>
      <c r="AL47" s="546" t="str">
        <f t="shared" si="6"/>
        <v>TB Kh¸</v>
      </c>
      <c r="AM47" s="845">
        <f t="shared" si="27"/>
        <v>0</v>
      </c>
      <c r="AN47" s="403" t="str">
        <f t="shared" si="7"/>
        <v>Lªn Líp</v>
      </c>
      <c r="AO47" s="721">
        <v>6</v>
      </c>
      <c r="AP47" s="719"/>
      <c r="AQ47" s="721">
        <v>5</v>
      </c>
      <c r="AR47" s="719"/>
      <c r="AS47" s="721">
        <v>6</v>
      </c>
      <c r="AT47" s="719"/>
      <c r="AU47" s="721">
        <v>6</v>
      </c>
      <c r="AV47" s="719"/>
      <c r="AW47" s="721">
        <v>7</v>
      </c>
      <c r="AX47" s="721"/>
      <c r="AY47" s="721">
        <v>6</v>
      </c>
      <c r="AZ47" s="721"/>
      <c r="BA47" s="721">
        <v>5</v>
      </c>
      <c r="BB47" s="721"/>
      <c r="BC47" s="721">
        <v>5</v>
      </c>
      <c r="BD47" s="721"/>
      <c r="BE47" s="721">
        <v>5</v>
      </c>
      <c r="BF47" s="721"/>
      <c r="BG47" s="721">
        <v>5</v>
      </c>
      <c r="BH47" s="721"/>
      <c r="BI47" s="721"/>
      <c r="BJ47" s="452"/>
      <c r="BK47" s="534">
        <f t="shared" si="8"/>
        <v>178</v>
      </c>
      <c r="BL47" s="834">
        <f t="shared" si="26"/>
        <v>5.085714285714285</v>
      </c>
      <c r="BM47" s="845">
        <f t="shared" si="9"/>
        <v>3</v>
      </c>
      <c r="BN47" s="830">
        <v>6</v>
      </c>
      <c r="BO47" s="568"/>
      <c r="BP47" s="830">
        <v>6</v>
      </c>
      <c r="BQ47" s="568"/>
      <c r="BR47" s="830">
        <v>6</v>
      </c>
      <c r="BS47" s="568"/>
      <c r="BT47" s="830">
        <v>4</v>
      </c>
      <c r="BU47" s="568">
        <v>3</v>
      </c>
      <c r="BV47" s="830">
        <v>7</v>
      </c>
      <c r="BW47" s="568"/>
      <c r="BX47" s="830">
        <v>5</v>
      </c>
      <c r="BY47" s="568"/>
      <c r="BZ47" s="830">
        <v>6</v>
      </c>
      <c r="CA47" s="452"/>
      <c r="CB47" s="536">
        <f t="shared" si="10"/>
        <v>142</v>
      </c>
      <c r="CC47" s="834">
        <f t="shared" si="11"/>
        <v>5.68</v>
      </c>
      <c r="CD47" s="530">
        <f t="shared" si="12"/>
        <v>5.333333333333333</v>
      </c>
      <c r="CE47" s="845">
        <f t="shared" si="13"/>
        <v>7</v>
      </c>
      <c r="CF47" s="256" t="str">
        <f t="shared" si="14"/>
        <v>Trung b×nh</v>
      </c>
      <c r="CG47" s="831" t="str">
        <f t="shared" si="15"/>
        <v>Lªn líp</v>
      </c>
      <c r="CH47" s="721"/>
      <c r="CI47" s="719"/>
      <c r="CJ47" s="721"/>
      <c r="CK47" s="719"/>
      <c r="CL47" s="721"/>
      <c r="CM47" s="719"/>
      <c r="CN47" s="721">
        <v>6</v>
      </c>
      <c r="CO47" s="719"/>
      <c r="CP47" s="721">
        <v>3</v>
      </c>
      <c r="CQ47" s="721"/>
      <c r="CR47" s="721">
        <v>6</v>
      </c>
      <c r="CS47" s="721"/>
      <c r="CT47" s="721">
        <v>2</v>
      </c>
      <c r="CU47" s="721"/>
      <c r="CV47" s="721">
        <v>6</v>
      </c>
      <c r="CW47" s="721"/>
      <c r="CX47" s="721">
        <v>6</v>
      </c>
      <c r="CY47" s="721"/>
      <c r="CZ47" s="721">
        <v>6</v>
      </c>
      <c r="DA47" s="721"/>
      <c r="DB47" s="721">
        <v>3</v>
      </c>
      <c r="DC47" s="452"/>
      <c r="DD47" s="257">
        <f t="shared" si="16"/>
        <v>132</v>
      </c>
      <c r="DE47" s="434">
        <f t="shared" si="17"/>
        <v>4</v>
      </c>
      <c r="DF47" s="867">
        <f t="shared" si="18"/>
        <v>22</v>
      </c>
      <c r="DG47" s="933" t="str">
        <f t="shared" si="19"/>
        <v>Yếu</v>
      </c>
      <c r="DH47" s="830"/>
      <c r="DI47" s="568"/>
      <c r="DJ47" s="830"/>
      <c r="DK47" s="568"/>
      <c r="DL47" s="830"/>
      <c r="DM47" s="568"/>
      <c r="DN47" s="830"/>
      <c r="DO47" s="568"/>
      <c r="DP47" s="830"/>
      <c r="DQ47" s="568"/>
      <c r="DR47" s="830"/>
      <c r="DS47" s="568"/>
      <c r="DT47" s="830"/>
      <c r="DU47" s="452"/>
      <c r="DV47" s="536">
        <f t="shared" si="30"/>
        <v>0</v>
      </c>
      <c r="DW47" s="834">
        <f t="shared" si="21"/>
        <v>0</v>
      </c>
      <c r="DX47" s="530">
        <f t="shared" si="31"/>
        <v>2.2</v>
      </c>
      <c r="DY47" s="845">
        <f t="shared" si="32"/>
        <v>47</v>
      </c>
      <c r="DZ47" s="256" t="str">
        <f t="shared" si="33"/>
        <v>KÐm</v>
      </c>
      <c r="EA47" s="835" t="str">
        <f t="shared" si="25"/>
        <v>Lªn líp</v>
      </c>
      <c r="EB47" s="564"/>
      <c r="EC47" s="564"/>
      <c r="ED47" s="564"/>
      <c r="EE47" s="564"/>
      <c r="EF47" s="564"/>
      <c r="EG47" s="564"/>
      <c r="EH47" s="564"/>
      <c r="EI47" s="564"/>
      <c r="EJ47" s="564"/>
      <c r="EK47" s="564"/>
      <c r="EL47" s="564"/>
      <c r="EM47" s="564"/>
      <c r="EN47" s="564"/>
      <c r="EO47" s="564"/>
      <c r="EP47" s="564"/>
      <c r="EQ47" s="564"/>
      <c r="ER47" s="564"/>
      <c r="ES47" s="564"/>
      <c r="ET47" s="564"/>
      <c r="EU47" s="564"/>
      <c r="EV47" s="564"/>
      <c r="EW47" s="564"/>
      <c r="EX47" s="564"/>
      <c r="EY47" s="564"/>
      <c r="EZ47" s="564"/>
      <c r="FA47" s="564"/>
      <c r="FB47" s="564"/>
      <c r="FC47" s="564"/>
      <c r="FD47" s="564"/>
      <c r="FE47" s="564"/>
      <c r="FF47" s="564"/>
      <c r="FG47" s="564"/>
      <c r="FH47" s="564"/>
      <c r="FI47" s="564"/>
      <c r="FJ47" s="564"/>
      <c r="FK47" s="564"/>
      <c r="FL47" s="564"/>
      <c r="FM47" s="564"/>
      <c r="FN47" s="564"/>
      <c r="FO47" s="564"/>
      <c r="FP47" s="564"/>
      <c r="FQ47" s="564"/>
      <c r="FR47" s="564"/>
    </row>
    <row r="48" spans="1:130" ht="13.5" customHeight="1">
      <c r="A48" s="268"/>
      <c r="B48" s="237"/>
      <c r="C48" s="237"/>
      <c r="D48" s="237"/>
      <c r="E48" s="453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454"/>
      <c r="X48" s="454"/>
      <c r="Y48" s="454"/>
      <c r="Z48" s="454"/>
      <c r="AA48" s="454"/>
      <c r="AB48" s="454"/>
      <c r="AC48" s="454"/>
      <c r="AD48" s="454"/>
      <c r="AE48" s="454"/>
      <c r="AF48" s="454"/>
      <c r="AG48" s="454"/>
      <c r="AH48" s="454"/>
      <c r="AI48" s="454"/>
      <c r="AJ48" s="454"/>
      <c r="AK48" s="454"/>
      <c r="AL48" s="386" t="s">
        <v>220</v>
      </c>
      <c r="AM48" s="339">
        <f>COUNTIF($AL$6:$AL$41,"Giái")</f>
        <v>0</v>
      </c>
      <c r="AX48" s="349"/>
      <c r="AY48" s="349"/>
      <c r="AZ48" s="349"/>
      <c r="BH48" s="349"/>
      <c r="BJ48" s="269"/>
      <c r="BK48" s="269"/>
      <c r="BL48" s="269"/>
      <c r="BO48" s="269"/>
      <c r="BP48" s="269"/>
      <c r="BQ48" s="269"/>
      <c r="BR48" s="269"/>
      <c r="CD48" s="454"/>
      <c r="CE48" s="454"/>
      <c r="CF48" s="386"/>
      <c r="CQ48" s="349"/>
      <c r="CR48" s="349"/>
      <c r="CS48" s="349"/>
      <c r="DA48" s="349"/>
      <c r="DC48" s="269"/>
      <c r="DD48" s="269"/>
      <c r="DE48" s="269"/>
      <c r="DI48" s="269"/>
      <c r="DJ48" s="269"/>
      <c r="DK48" s="269"/>
      <c r="DL48" s="269"/>
      <c r="DX48" s="454"/>
      <c r="DY48" s="454"/>
      <c r="DZ48" s="386" t="s">
        <v>220</v>
      </c>
    </row>
    <row r="49" spans="1:131" ht="13.5" customHeight="1">
      <c r="A49" s="268"/>
      <c r="B49" s="292"/>
      <c r="C49" s="237"/>
      <c r="D49" s="237"/>
      <c r="E49" s="453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454"/>
      <c r="X49" s="454"/>
      <c r="Y49" s="454"/>
      <c r="Z49" s="454"/>
      <c r="AA49" s="454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386" t="s">
        <v>221</v>
      </c>
      <c r="AM49" s="339">
        <f>COUNTIF($AL$6:$AL$41,"Kh¸")</f>
        <v>0</v>
      </c>
      <c r="AN49" s="391" t="s">
        <v>222</v>
      </c>
      <c r="AO49" s="391"/>
      <c r="AP49" s="391"/>
      <c r="AQ49" s="391"/>
      <c r="AR49" s="391"/>
      <c r="AS49" s="391"/>
      <c r="AT49" s="391"/>
      <c r="AU49" s="391"/>
      <c r="AV49" s="391"/>
      <c r="AW49" s="340"/>
      <c r="AX49" s="349"/>
      <c r="AY49" s="349"/>
      <c r="AZ49" s="349"/>
      <c r="BA49" s="340"/>
      <c r="BB49" s="341">
        <f>COUNTIF($AN$6:$AN$41,"Ngõng häc")</f>
        <v>1</v>
      </c>
      <c r="BC49" s="341"/>
      <c r="BD49" s="341"/>
      <c r="BE49" s="341"/>
      <c r="BF49" s="341"/>
      <c r="BG49" s="340"/>
      <c r="BH49" s="349"/>
      <c r="BI49" s="340"/>
      <c r="BJ49" s="269"/>
      <c r="BK49" s="269"/>
      <c r="BL49" s="269"/>
      <c r="BN49" s="340"/>
      <c r="BO49" s="269"/>
      <c r="BP49" s="269"/>
      <c r="BQ49" s="269"/>
      <c r="BR49" s="269"/>
      <c r="CC49" s="890" t="s">
        <v>220</v>
      </c>
      <c r="CD49" s="891">
        <f>COUNTIF($CF$6:$CF$47,"Giái")</f>
        <v>0</v>
      </c>
      <c r="CE49" s="958" t="s">
        <v>618</v>
      </c>
      <c r="CF49" s="958"/>
      <c r="CG49" s="680"/>
      <c r="CH49" s="391"/>
      <c r="CI49" s="391"/>
      <c r="CJ49" s="391"/>
      <c r="CK49" s="391"/>
      <c r="CL49" s="391"/>
      <c r="CM49" s="391"/>
      <c r="CN49" s="391"/>
      <c r="CO49" s="391"/>
      <c r="CP49" s="340"/>
      <c r="CQ49" s="349"/>
      <c r="CR49" s="349"/>
      <c r="CS49" s="349"/>
      <c r="CT49" s="340"/>
      <c r="CU49" s="341"/>
      <c r="CV49" s="341"/>
      <c r="CW49" s="341"/>
      <c r="CX49" s="341"/>
      <c r="CY49" s="341"/>
      <c r="CZ49" s="340"/>
      <c r="DA49" s="349"/>
      <c r="DB49" s="340"/>
      <c r="DC49" s="269"/>
      <c r="DD49" s="269"/>
      <c r="DE49" s="269"/>
      <c r="DG49" s="890" t="s">
        <v>220</v>
      </c>
      <c r="DH49" s="891">
        <f>COUNTIF($DG$6:$DG$47,"Giỏi")</f>
        <v>0</v>
      </c>
      <c r="DI49" s="269"/>
      <c r="DJ49" s="269"/>
      <c r="DK49" s="269"/>
      <c r="DL49" s="269"/>
      <c r="DX49" s="454"/>
      <c r="DY49" s="454"/>
      <c r="DZ49" s="386" t="s">
        <v>221</v>
      </c>
      <c r="EA49" s="680" t="s">
        <v>220</v>
      </c>
    </row>
    <row r="50" spans="1:131" ht="13.5" customHeight="1">
      <c r="A50" s="268"/>
      <c r="B50" s="269"/>
      <c r="C50" s="237"/>
      <c r="D50" s="237"/>
      <c r="E50" s="453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454"/>
      <c r="X50" s="454"/>
      <c r="Y50" s="454"/>
      <c r="Z50" s="454"/>
      <c r="AA50" s="454"/>
      <c r="AB50" s="454"/>
      <c r="AC50" s="454"/>
      <c r="AD50" s="454"/>
      <c r="AE50" s="454"/>
      <c r="AF50" s="454"/>
      <c r="AG50" s="454"/>
      <c r="AH50" s="454"/>
      <c r="AI50" s="454"/>
      <c r="AJ50" s="454"/>
      <c r="AK50" s="454"/>
      <c r="AL50" s="386" t="s">
        <v>223</v>
      </c>
      <c r="AM50" s="339">
        <f>COUNTIF($AL$6:$AL$41,"TB Kh¸")</f>
        <v>5</v>
      </c>
      <c r="AN50" s="392" t="s">
        <v>224</v>
      </c>
      <c r="AO50" s="392"/>
      <c r="AP50" s="392"/>
      <c r="AQ50" s="392"/>
      <c r="AR50" s="392"/>
      <c r="AS50" s="392"/>
      <c r="AT50" s="392"/>
      <c r="AU50" s="392"/>
      <c r="AV50" s="392"/>
      <c r="AW50" s="342"/>
      <c r="AX50" s="349"/>
      <c r="AY50" s="349"/>
      <c r="AZ50" s="349"/>
      <c r="BA50" s="342"/>
      <c r="BB50" s="343">
        <f>COUNTIF($AN$6:$AN$41,"Th«i häc")</f>
        <v>0</v>
      </c>
      <c r="BC50" s="343"/>
      <c r="BD50" s="343"/>
      <c r="BE50" s="343"/>
      <c r="BF50" s="343"/>
      <c r="BG50" s="342"/>
      <c r="BH50" s="349"/>
      <c r="BI50" s="342"/>
      <c r="BJ50" s="269"/>
      <c r="BK50" s="269"/>
      <c r="BL50" s="269"/>
      <c r="BN50" s="342"/>
      <c r="BO50" s="269"/>
      <c r="BP50" s="269"/>
      <c r="BQ50" s="269"/>
      <c r="BR50" s="269"/>
      <c r="CC50" s="892" t="s">
        <v>221</v>
      </c>
      <c r="CD50" s="893">
        <f>COUNTIF($CF$6:$CF$47,"Kh¸")</f>
        <v>2</v>
      </c>
      <c r="CE50" s="959">
        <f>COUNTIF($CG$6:$CG$47,"Lªn líp")</f>
        <v>41</v>
      </c>
      <c r="CF50" s="959"/>
      <c r="CG50" s="680"/>
      <c r="CH50" s="392"/>
      <c r="CI50" s="392"/>
      <c r="CJ50" s="392"/>
      <c r="CK50" s="392"/>
      <c r="CL50" s="392"/>
      <c r="CM50" s="392"/>
      <c r="CN50" s="392"/>
      <c r="CO50" s="392"/>
      <c r="CP50" s="342"/>
      <c r="CQ50" s="349"/>
      <c r="CR50" s="349"/>
      <c r="CS50" s="349"/>
      <c r="CT50" s="342"/>
      <c r="CU50" s="343"/>
      <c r="CV50" s="343"/>
      <c r="CW50" s="343"/>
      <c r="CX50" s="343"/>
      <c r="CY50" s="343"/>
      <c r="CZ50" s="342"/>
      <c r="DA50" s="349"/>
      <c r="DB50" s="342"/>
      <c r="DC50" s="269"/>
      <c r="DD50" s="269"/>
      <c r="DE50" s="269"/>
      <c r="DG50" s="892" t="s">
        <v>221</v>
      </c>
      <c r="DH50" s="893">
        <f>COUNTIF($DG$6:$DG$47,"Khá")</f>
        <v>4</v>
      </c>
      <c r="DI50" s="269"/>
      <c r="DJ50" s="269"/>
      <c r="DK50" s="269"/>
      <c r="DL50" s="269"/>
      <c r="DX50" s="454"/>
      <c r="DY50" s="454"/>
      <c r="DZ50" s="386" t="s">
        <v>223</v>
      </c>
      <c r="EA50" s="680" t="s">
        <v>221</v>
      </c>
    </row>
    <row r="51" spans="1:131" ht="13.5" customHeight="1">
      <c r="A51" s="268"/>
      <c r="B51" s="237"/>
      <c r="C51" s="237"/>
      <c r="D51" s="237"/>
      <c r="E51" s="453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454"/>
      <c r="X51" s="454"/>
      <c r="Y51" s="454"/>
      <c r="Z51" s="454"/>
      <c r="AA51" s="454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5"/>
      <c r="AM51" s="456"/>
      <c r="AN51" s="457"/>
      <c r="AO51" s="457"/>
      <c r="AP51" s="457"/>
      <c r="AQ51" s="457"/>
      <c r="AR51" s="457"/>
      <c r="AS51" s="457"/>
      <c r="AT51" s="457"/>
      <c r="AU51" s="457"/>
      <c r="AV51" s="457"/>
      <c r="AW51" s="349"/>
      <c r="AX51" s="349"/>
      <c r="AY51" s="349"/>
      <c r="AZ51" s="349"/>
      <c r="BA51" s="349"/>
      <c r="BB51" s="349"/>
      <c r="BC51" s="349"/>
      <c r="BD51" s="349"/>
      <c r="BE51" s="349"/>
      <c r="BF51" s="349"/>
      <c r="BG51" s="349"/>
      <c r="BH51" s="349"/>
      <c r="BI51" s="349"/>
      <c r="BJ51" s="269"/>
      <c r="BK51" s="269"/>
      <c r="BL51" s="269"/>
      <c r="BN51" s="349"/>
      <c r="BO51" s="269"/>
      <c r="BP51" s="269"/>
      <c r="BQ51" s="269"/>
      <c r="BR51" s="269"/>
      <c r="CC51" s="892" t="s">
        <v>619</v>
      </c>
      <c r="CD51" s="893">
        <f>COUNTIF($CF$6:$CF$47,"TB Kh¸")</f>
        <v>19</v>
      </c>
      <c r="CE51" s="953" t="s">
        <v>222</v>
      </c>
      <c r="CF51" s="953"/>
      <c r="CG51" s="680"/>
      <c r="CH51" s="457"/>
      <c r="CI51" s="457"/>
      <c r="CJ51" s="457"/>
      <c r="CK51" s="457"/>
      <c r="CL51" s="457"/>
      <c r="CM51" s="457"/>
      <c r="CN51" s="457"/>
      <c r="CO51" s="457"/>
      <c r="CP51" s="349"/>
      <c r="CQ51" s="349"/>
      <c r="CR51" s="349"/>
      <c r="CS51" s="349"/>
      <c r="CT51" s="349"/>
      <c r="CU51" s="349"/>
      <c r="CV51" s="349"/>
      <c r="CW51" s="349"/>
      <c r="CX51" s="349"/>
      <c r="CY51" s="349"/>
      <c r="CZ51" s="349"/>
      <c r="DA51" s="349"/>
      <c r="DB51" s="349"/>
      <c r="DC51" s="269"/>
      <c r="DD51" s="269"/>
      <c r="DE51" s="269"/>
      <c r="DG51" s="892" t="s">
        <v>619</v>
      </c>
      <c r="DH51" s="893">
        <f>COUNTIF($DG$6:$DG$47,"TB Khá")</f>
        <v>18</v>
      </c>
      <c r="DI51" s="269"/>
      <c r="DJ51" s="269"/>
      <c r="DK51" s="269"/>
      <c r="DL51" s="269"/>
      <c r="DX51" s="454"/>
      <c r="DY51" s="454"/>
      <c r="DZ51" s="455"/>
      <c r="EA51" s="680" t="s">
        <v>223</v>
      </c>
    </row>
    <row r="52" spans="1:131" ht="13.5" customHeight="1">
      <c r="A52" s="268"/>
      <c r="B52" s="237"/>
      <c r="C52" s="237"/>
      <c r="D52" s="237"/>
      <c r="E52" s="453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5"/>
      <c r="AM52" s="456"/>
      <c r="AN52" s="457"/>
      <c r="AO52" s="457"/>
      <c r="AP52" s="457"/>
      <c r="AQ52" s="457"/>
      <c r="AR52" s="457"/>
      <c r="AS52" s="457"/>
      <c r="AT52" s="457"/>
      <c r="AU52" s="457"/>
      <c r="AV52" s="457"/>
      <c r="AW52" s="349"/>
      <c r="AX52" s="349"/>
      <c r="AY52" s="349"/>
      <c r="AZ52" s="349"/>
      <c r="BA52" s="349"/>
      <c r="BB52" s="349"/>
      <c r="BC52" s="349"/>
      <c r="BD52" s="349"/>
      <c r="BE52" s="349"/>
      <c r="BF52" s="349"/>
      <c r="BG52" s="349"/>
      <c r="BH52" s="349"/>
      <c r="BI52" s="349"/>
      <c r="BJ52" s="269"/>
      <c r="BK52" s="269"/>
      <c r="BL52" s="269"/>
      <c r="BN52" s="349"/>
      <c r="BO52" s="269"/>
      <c r="BP52" s="269"/>
      <c r="BQ52" s="269"/>
      <c r="BR52" s="269"/>
      <c r="CC52" s="892" t="s">
        <v>620</v>
      </c>
      <c r="CD52" s="893">
        <f>COUNTIF($CF$6:$CF$47,"Trung b×nh")</f>
        <v>20</v>
      </c>
      <c r="CE52" s="960">
        <f>COUNTIF($CG$6:$CG$47,"Ngõng häc")</f>
        <v>1</v>
      </c>
      <c r="CF52" s="960"/>
      <c r="CG52" s="645"/>
      <c r="CH52" s="457"/>
      <c r="CI52" s="457"/>
      <c r="CJ52" s="457"/>
      <c r="CK52" s="457"/>
      <c r="CL52" s="457"/>
      <c r="CM52" s="457"/>
      <c r="CN52" s="457"/>
      <c r="CO52" s="457"/>
      <c r="CP52" s="349"/>
      <c r="CQ52" s="349"/>
      <c r="CR52" s="349"/>
      <c r="CS52" s="349"/>
      <c r="CT52" s="349"/>
      <c r="CU52" s="349"/>
      <c r="CV52" s="349"/>
      <c r="CW52" s="349"/>
      <c r="CX52" s="349"/>
      <c r="CY52" s="349"/>
      <c r="CZ52" s="349"/>
      <c r="DA52" s="349"/>
      <c r="DB52" s="349"/>
      <c r="DC52" s="269"/>
      <c r="DD52" s="269"/>
      <c r="DE52" s="269"/>
      <c r="DG52" s="892" t="s">
        <v>620</v>
      </c>
      <c r="DH52" s="893">
        <f>COUNTIF($DG$6:$DG$47,"Trung bình")</f>
        <v>12</v>
      </c>
      <c r="DI52" s="269"/>
      <c r="DJ52" s="269"/>
      <c r="DK52" s="269"/>
      <c r="DL52" s="269"/>
      <c r="DX52" s="454"/>
      <c r="DY52" s="454"/>
      <c r="DZ52" s="455"/>
      <c r="EA52" s="645"/>
    </row>
    <row r="53" spans="1:131" ht="13.5" customHeight="1">
      <c r="A53" s="268"/>
      <c r="B53" s="237"/>
      <c r="C53" s="237"/>
      <c r="D53" s="237"/>
      <c r="E53" s="453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454"/>
      <c r="X53" s="454"/>
      <c r="Y53" s="454"/>
      <c r="Z53" s="454"/>
      <c r="AA53" s="454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5"/>
      <c r="AM53" s="456"/>
      <c r="AN53" s="457"/>
      <c r="AO53" s="457"/>
      <c r="AP53" s="457"/>
      <c r="AQ53" s="457"/>
      <c r="AR53" s="457"/>
      <c r="AS53" s="457"/>
      <c r="AT53" s="457"/>
      <c r="AU53" s="457"/>
      <c r="AV53" s="457"/>
      <c r="AW53" s="349"/>
      <c r="AX53" s="349"/>
      <c r="AY53" s="349"/>
      <c r="AZ53" s="349"/>
      <c r="BA53" s="349"/>
      <c r="BB53" s="349"/>
      <c r="BC53" s="349"/>
      <c r="BD53" s="349"/>
      <c r="BE53" s="349"/>
      <c r="BF53" s="349"/>
      <c r="BG53" s="349"/>
      <c r="BH53" s="349"/>
      <c r="BI53" s="349"/>
      <c r="BJ53" s="269"/>
      <c r="BK53" s="269"/>
      <c r="BL53" s="269"/>
      <c r="BN53" s="349"/>
      <c r="BO53" s="269"/>
      <c r="BP53" s="269"/>
      <c r="BQ53" s="269"/>
      <c r="BR53" s="269"/>
      <c r="CC53" s="892" t="s">
        <v>621</v>
      </c>
      <c r="CD53" s="893">
        <f>COUNTIF($CF$6:$CF$47,"YÕu")</f>
        <v>1</v>
      </c>
      <c r="CE53" s="953" t="s">
        <v>224</v>
      </c>
      <c r="CF53" s="953"/>
      <c r="CG53" s="645"/>
      <c r="CH53" s="457"/>
      <c r="CI53" s="457"/>
      <c r="CJ53" s="457"/>
      <c r="CK53" s="457"/>
      <c r="CL53" s="457"/>
      <c r="CM53" s="457"/>
      <c r="CN53" s="457"/>
      <c r="CO53" s="457"/>
      <c r="CP53" s="349"/>
      <c r="CQ53" s="349"/>
      <c r="CR53" s="349"/>
      <c r="CS53" s="349"/>
      <c r="CT53" s="349"/>
      <c r="CU53" s="349"/>
      <c r="CV53" s="349"/>
      <c r="CW53" s="349"/>
      <c r="CX53" s="349"/>
      <c r="CY53" s="349"/>
      <c r="CZ53" s="349"/>
      <c r="DA53" s="349"/>
      <c r="DB53" s="349"/>
      <c r="DC53" s="269"/>
      <c r="DD53" s="269"/>
      <c r="DE53" s="269"/>
      <c r="DG53" s="892" t="s">
        <v>621</v>
      </c>
      <c r="DH53" s="893">
        <f>COUNTIF($DG$6:$DG$47,"Yếu")</f>
        <v>5</v>
      </c>
      <c r="DI53" s="269"/>
      <c r="DJ53" s="269"/>
      <c r="DK53" s="269"/>
      <c r="DL53" s="269"/>
      <c r="DX53" s="454"/>
      <c r="DY53" s="454"/>
      <c r="DZ53" s="455"/>
      <c r="EA53" s="645" t="e">
        <f>BK47-#REF!</f>
        <v>#REF!</v>
      </c>
    </row>
    <row r="54" spans="1:131" ht="13.5" customHeight="1">
      <c r="A54" s="268"/>
      <c r="B54" s="237"/>
      <c r="C54" s="237"/>
      <c r="D54" s="237"/>
      <c r="E54" s="453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454"/>
      <c r="X54" s="454"/>
      <c r="Y54" s="454"/>
      <c r="Z54" s="454"/>
      <c r="AA54" s="454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5"/>
      <c r="AM54" s="456"/>
      <c r="AN54" s="457"/>
      <c r="AO54" s="457"/>
      <c r="AP54" s="457"/>
      <c r="AQ54" s="457"/>
      <c r="AR54" s="457"/>
      <c r="AS54" s="457"/>
      <c r="AT54" s="457"/>
      <c r="AU54" s="457"/>
      <c r="AV54" s="457"/>
      <c r="AW54" s="349"/>
      <c r="AX54" s="349"/>
      <c r="AY54" s="349"/>
      <c r="AZ54" s="349"/>
      <c r="BA54" s="349"/>
      <c r="BB54" s="349"/>
      <c r="BC54" s="349"/>
      <c r="BD54" s="349"/>
      <c r="BE54" s="349"/>
      <c r="BF54" s="349"/>
      <c r="BG54" s="349"/>
      <c r="BH54" s="349"/>
      <c r="BI54" s="349"/>
      <c r="BJ54" s="269"/>
      <c r="BK54" s="269"/>
      <c r="BL54" s="269"/>
      <c r="BN54" s="349"/>
      <c r="BO54" s="269"/>
      <c r="BP54" s="269"/>
      <c r="BQ54" s="269"/>
      <c r="BR54" s="269"/>
      <c r="CC54" s="894" t="s">
        <v>622</v>
      </c>
      <c r="CD54" s="895">
        <f>COUNTIF($CF$6:$CF$47,"KÐm")</f>
        <v>0</v>
      </c>
      <c r="CE54" s="954">
        <f>COUNTIF($CG$6:$CG$47,"Th«i häc")</f>
        <v>0</v>
      </c>
      <c r="CF54" s="954"/>
      <c r="CG54" s="645"/>
      <c r="CH54" s="457"/>
      <c r="CI54" s="457"/>
      <c r="CJ54" s="457"/>
      <c r="CK54" s="457"/>
      <c r="CL54" s="457"/>
      <c r="CM54" s="457"/>
      <c r="CN54" s="457"/>
      <c r="CO54" s="457"/>
      <c r="CP54" s="349"/>
      <c r="CQ54" s="349"/>
      <c r="CR54" s="349"/>
      <c r="CS54" s="349"/>
      <c r="CT54" s="349"/>
      <c r="CU54" s="349"/>
      <c r="CV54" s="349"/>
      <c r="CW54" s="349"/>
      <c r="CX54" s="349"/>
      <c r="CY54" s="349"/>
      <c r="CZ54" s="349"/>
      <c r="DA54" s="349"/>
      <c r="DB54" s="349"/>
      <c r="DC54" s="269"/>
      <c r="DD54" s="269"/>
      <c r="DE54" s="269"/>
      <c r="DG54" s="894" t="s">
        <v>622</v>
      </c>
      <c r="DH54" s="895">
        <f>COUNTIF($DG$6:$DG$47,"Kém")</f>
        <v>3</v>
      </c>
      <c r="DI54" s="269"/>
      <c r="DJ54" s="269"/>
      <c r="DK54" s="269"/>
      <c r="DL54" s="269"/>
      <c r="DX54" s="454"/>
      <c r="DY54" s="454"/>
      <c r="DZ54" s="455"/>
      <c r="EA54" s="645"/>
    </row>
    <row r="55" spans="1:131" ht="13.5" customHeight="1">
      <c r="A55" s="268"/>
      <c r="B55" s="237"/>
      <c r="C55" s="237"/>
      <c r="D55" s="237"/>
      <c r="E55" s="453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5"/>
      <c r="AM55" s="456"/>
      <c r="AN55" s="457"/>
      <c r="AO55" s="457"/>
      <c r="AP55" s="457"/>
      <c r="AQ55" s="457"/>
      <c r="AR55" s="457"/>
      <c r="AS55" s="457"/>
      <c r="AT55" s="457"/>
      <c r="AU55" s="457"/>
      <c r="AV55" s="457"/>
      <c r="AW55" s="349"/>
      <c r="AX55" s="349"/>
      <c r="AY55" s="349"/>
      <c r="AZ55" s="349"/>
      <c r="BA55" s="349"/>
      <c r="BB55" s="349"/>
      <c r="BC55" s="349"/>
      <c r="BD55" s="349"/>
      <c r="BE55" s="349"/>
      <c r="BF55" s="349"/>
      <c r="BG55" s="349"/>
      <c r="BH55" s="349"/>
      <c r="BI55" s="349"/>
      <c r="BJ55" s="269"/>
      <c r="BK55" s="269"/>
      <c r="BL55" s="269"/>
      <c r="BN55" s="349"/>
      <c r="BO55" s="269"/>
      <c r="BP55" s="269"/>
      <c r="BQ55" s="269"/>
      <c r="BR55" s="269"/>
      <c r="CC55" s="889" t="s">
        <v>623</v>
      </c>
      <c r="CD55" s="955">
        <f>SUM(CE49:CE54)</f>
        <v>42</v>
      </c>
      <c r="CE55" s="956"/>
      <c r="CF55" s="957"/>
      <c r="CG55" s="645"/>
      <c r="CH55" s="457"/>
      <c r="CI55" s="457"/>
      <c r="CJ55" s="457"/>
      <c r="CK55" s="457"/>
      <c r="CL55" s="457"/>
      <c r="CM55" s="457"/>
      <c r="CN55" s="457"/>
      <c r="CO55" s="457"/>
      <c r="CP55" s="349"/>
      <c r="CQ55" s="349"/>
      <c r="CR55" s="349"/>
      <c r="CS55" s="349"/>
      <c r="CT55" s="349"/>
      <c r="CU55" s="349"/>
      <c r="CV55" s="349"/>
      <c r="CW55" s="349"/>
      <c r="CX55" s="349"/>
      <c r="CY55" s="349"/>
      <c r="CZ55" s="349"/>
      <c r="DA55" s="349"/>
      <c r="DB55" s="349"/>
      <c r="DC55" s="269"/>
      <c r="DD55" s="269"/>
      <c r="DE55" s="269"/>
      <c r="DG55" s="952"/>
      <c r="DH55" s="952">
        <f>SUM(DH49:DH54)</f>
        <v>42</v>
      </c>
      <c r="DI55" s="269"/>
      <c r="DJ55" s="269"/>
      <c r="DK55" s="269"/>
      <c r="DL55" s="269"/>
      <c r="DX55" s="454"/>
      <c r="DY55" s="454"/>
      <c r="DZ55" s="455"/>
      <c r="EA55" s="645"/>
    </row>
    <row r="56" spans="1:131" ht="13.5" customHeight="1">
      <c r="A56" s="268"/>
      <c r="B56" s="237"/>
      <c r="C56" s="237"/>
      <c r="D56" s="237"/>
      <c r="E56" s="453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5"/>
      <c r="AM56" s="456"/>
      <c r="AN56" s="457"/>
      <c r="AO56" s="457"/>
      <c r="AP56" s="457"/>
      <c r="AQ56" s="457"/>
      <c r="AR56" s="457"/>
      <c r="AS56" s="457"/>
      <c r="AT56" s="457"/>
      <c r="AU56" s="457"/>
      <c r="AV56" s="457"/>
      <c r="AW56" s="349"/>
      <c r="AX56" s="349"/>
      <c r="AY56" s="349"/>
      <c r="AZ56" s="349"/>
      <c r="BA56" s="349"/>
      <c r="BB56" s="349"/>
      <c r="BC56" s="349"/>
      <c r="BD56" s="349"/>
      <c r="BE56" s="349"/>
      <c r="BF56" s="349"/>
      <c r="BG56" s="349"/>
      <c r="BH56" s="349"/>
      <c r="BI56" s="349"/>
      <c r="BJ56" s="269"/>
      <c r="BK56" s="269"/>
      <c r="BL56" s="269"/>
      <c r="BN56" s="349"/>
      <c r="BO56" s="269"/>
      <c r="BP56" s="269"/>
      <c r="BQ56" s="269"/>
      <c r="BR56" s="269"/>
      <c r="CD56" s="454"/>
      <c r="CE56" s="454"/>
      <c r="CF56" s="455"/>
      <c r="CG56" s="349"/>
      <c r="CH56" s="457"/>
      <c r="CI56" s="457"/>
      <c r="CJ56" s="457"/>
      <c r="CK56" s="457"/>
      <c r="CL56" s="457"/>
      <c r="CM56" s="457"/>
      <c r="CN56" s="457"/>
      <c r="CO56" s="457"/>
      <c r="CP56" s="349"/>
      <c r="CQ56" s="349"/>
      <c r="CR56" s="349"/>
      <c r="CS56" s="349"/>
      <c r="CT56" s="349"/>
      <c r="CU56" s="349"/>
      <c r="CV56" s="349"/>
      <c r="CW56" s="349"/>
      <c r="CX56" s="349"/>
      <c r="CY56" s="349"/>
      <c r="CZ56" s="349"/>
      <c r="DA56" s="349"/>
      <c r="DB56" s="349"/>
      <c r="DC56" s="269"/>
      <c r="DD56" s="269"/>
      <c r="DE56" s="269"/>
      <c r="DH56" s="349"/>
      <c r="DI56" s="269"/>
      <c r="DJ56" s="269"/>
      <c r="DK56" s="269"/>
      <c r="DL56" s="269"/>
      <c r="DX56" s="454"/>
      <c r="DY56" s="454"/>
      <c r="DZ56" s="455"/>
      <c r="EA56" s="349"/>
    </row>
    <row r="57" spans="1:131" ht="13.5" customHeight="1">
      <c r="A57" s="268"/>
      <c r="B57" s="237"/>
      <c r="C57" s="237"/>
      <c r="D57" s="237"/>
      <c r="E57" s="453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5"/>
      <c r="AM57" s="456"/>
      <c r="AN57" s="457"/>
      <c r="AO57" s="457"/>
      <c r="AP57" s="457"/>
      <c r="AQ57" s="457"/>
      <c r="AR57" s="457"/>
      <c r="AS57" s="457"/>
      <c r="AT57" s="457"/>
      <c r="AU57" s="457"/>
      <c r="AV57" s="457"/>
      <c r="AW57" s="349"/>
      <c r="AX57" s="349"/>
      <c r="AY57" s="349"/>
      <c r="AZ57" s="349"/>
      <c r="BA57" s="349"/>
      <c r="BB57" s="349"/>
      <c r="BC57" s="349"/>
      <c r="BD57" s="349"/>
      <c r="BE57" s="349"/>
      <c r="BF57" s="349"/>
      <c r="BG57" s="349"/>
      <c r="BH57" s="349"/>
      <c r="BI57" s="349"/>
      <c r="BJ57" s="269"/>
      <c r="BK57" s="269"/>
      <c r="BL57" s="269"/>
      <c r="BN57" s="349"/>
      <c r="BO57" s="269"/>
      <c r="BP57" s="269"/>
      <c r="BQ57" s="269"/>
      <c r="BR57" s="269"/>
      <c r="CD57" s="454"/>
      <c r="CE57" s="454"/>
      <c r="CF57" s="455"/>
      <c r="CG57" s="349"/>
      <c r="CH57" s="457"/>
      <c r="CI57" s="457"/>
      <c r="CJ57" s="457"/>
      <c r="CK57" s="457"/>
      <c r="CL57" s="457"/>
      <c r="CM57" s="457"/>
      <c r="CN57" s="457"/>
      <c r="CO57" s="457"/>
      <c r="CP57" s="349"/>
      <c r="CQ57" s="349"/>
      <c r="CR57" s="349"/>
      <c r="CS57" s="349"/>
      <c r="CT57" s="349"/>
      <c r="CU57" s="349"/>
      <c r="CV57" s="349"/>
      <c r="CW57" s="349"/>
      <c r="CX57" s="349"/>
      <c r="CY57" s="349"/>
      <c r="CZ57" s="349"/>
      <c r="DA57" s="349"/>
      <c r="DB57" s="349"/>
      <c r="DC57" s="269"/>
      <c r="DD57" s="269"/>
      <c r="DE57" s="269"/>
      <c r="DH57" s="349"/>
      <c r="DI57" s="269"/>
      <c r="DJ57" s="269"/>
      <c r="DK57" s="269"/>
      <c r="DL57" s="269"/>
      <c r="DX57" s="454"/>
      <c r="DY57" s="454"/>
      <c r="DZ57" s="455"/>
      <c r="EA57" s="349"/>
    </row>
    <row r="58" spans="1:131" ht="13.5" customHeight="1">
      <c r="A58" s="268"/>
      <c r="B58" s="237"/>
      <c r="C58" s="237"/>
      <c r="D58" s="237"/>
      <c r="E58" s="453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454"/>
      <c r="X58" s="454"/>
      <c r="Y58" s="454"/>
      <c r="Z58" s="454"/>
      <c r="AA58" s="454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5"/>
      <c r="AM58" s="456"/>
      <c r="AN58" s="457"/>
      <c r="AO58" s="457"/>
      <c r="AP58" s="457"/>
      <c r="AQ58" s="457"/>
      <c r="AR58" s="457"/>
      <c r="AS58" s="457"/>
      <c r="AT58" s="457"/>
      <c r="AU58" s="457"/>
      <c r="AV58" s="457"/>
      <c r="AW58" s="349"/>
      <c r="AX58" s="349"/>
      <c r="AY58" s="349"/>
      <c r="AZ58" s="349"/>
      <c r="BA58" s="349"/>
      <c r="BB58" s="349"/>
      <c r="BC58" s="349"/>
      <c r="BD58" s="349"/>
      <c r="BE58" s="349"/>
      <c r="BF58" s="349"/>
      <c r="BG58" s="349"/>
      <c r="BH58" s="349"/>
      <c r="BI58" s="349"/>
      <c r="BJ58" s="269"/>
      <c r="BK58" s="269"/>
      <c r="BL58" s="269"/>
      <c r="BN58" s="349"/>
      <c r="BO58" s="269"/>
      <c r="BP58" s="269"/>
      <c r="BQ58" s="269"/>
      <c r="BR58" s="269"/>
      <c r="CD58" s="454"/>
      <c r="CE58" s="454"/>
      <c r="CF58" s="455"/>
      <c r="CG58" s="349"/>
      <c r="CH58" s="457"/>
      <c r="CI58" s="457"/>
      <c r="CJ58" s="457"/>
      <c r="CK58" s="457"/>
      <c r="CL58" s="457"/>
      <c r="CM58" s="457"/>
      <c r="CN58" s="457"/>
      <c r="CO58" s="457"/>
      <c r="CP58" s="349"/>
      <c r="CQ58" s="349"/>
      <c r="CR58" s="349"/>
      <c r="CS58" s="349"/>
      <c r="CT58" s="349"/>
      <c r="CU58" s="349"/>
      <c r="CV58" s="349"/>
      <c r="CW58" s="349"/>
      <c r="CX58" s="349"/>
      <c r="CY58" s="349"/>
      <c r="CZ58" s="349"/>
      <c r="DA58" s="349"/>
      <c r="DB58" s="349"/>
      <c r="DC58" s="269"/>
      <c r="DD58" s="269"/>
      <c r="DE58" s="269"/>
      <c r="DH58" s="349"/>
      <c r="DI58" s="269"/>
      <c r="DJ58" s="269"/>
      <c r="DK58" s="269"/>
      <c r="DL58" s="269"/>
      <c r="DX58" s="454"/>
      <c r="DY58" s="454"/>
      <c r="DZ58" s="455"/>
      <c r="EA58" s="349"/>
    </row>
    <row r="59" spans="1:131" ht="13.5" customHeight="1">
      <c r="A59" s="268"/>
      <c r="B59" s="237"/>
      <c r="C59" s="237"/>
      <c r="D59" s="237"/>
      <c r="E59" s="453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5"/>
      <c r="AM59" s="456"/>
      <c r="AN59" s="457"/>
      <c r="AO59" s="457"/>
      <c r="AP59" s="457"/>
      <c r="AQ59" s="457"/>
      <c r="AR59" s="457"/>
      <c r="AS59" s="457"/>
      <c r="AT59" s="457"/>
      <c r="AU59" s="457"/>
      <c r="AV59" s="457"/>
      <c r="AW59" s="349"/>
      <c r="AX59" s="349"/>
      <c r="AY59" s="349"/>
      <c r="AZ59" s="349"/>
      <c r="BA59" s="349"/>
      <c r="BB59" s="349"/>
      <c r="BC59" s="349"/>
      <c r="BD59" s="349"/>
      <c r="BE59" s="349"/>
      <c r="BF59" s="349"/>
      <c r="BG59" s="349"/>
      <c r="BH59" s="349"/>
      <c r="BI59" s="349"/>
      <c r="BJ59" s="269"/>
      <c r="BK59" s="269"/>
      <c r="BL59" s="269"/>
      <c r="BN59" s="349"/>
      <c r="BO59" s="269"/>
      <c r="BP59" s="269"/>
      <c r="BQ59" s="269"/>
      <c r="BR59" s="269"/>
      <c r="CD59" s="454"/>
      <c r="CE59" s="454"/>
      <c r="CF59" s="455"/>
      <c r="CG59" s="349"/>
      <c r="CH59" s="457"/>
      <c r="CI59" s="457"/>
      <c r="CJ59" s="457"/>
      <c r="CK59" s="457"/>
      <c r="CL59" s="457"/>
      <c r="CM59" s="457"/>
      <c r="CN59" s="457"/>
      <c r="CO59" s="457"/>
      <c r="CP59" s="349"/>
      <c r="CQ59" s="349"/>
      <c r="CR59" s="349"/>
      <c r="CS59" s="349"/>
      <c r="CT59" s="349"/>
      <c r="CU59" s="349"/>
      <c r="CV59" s="349"/>
      <c r="CW59" s="349"/>
      <c r="CX59" s="349"/>
      <c r="CY59" s="349"/>
      <c r="CZ59" s="349"/>
      <c r="DA59" s="349"/>
      <c r="DB59" s="349"/>
      <c r="DC59" s="269"/>
      <c r="DD59" s="269"/>
      <c r="DE59" s="269"/>
      <c r="DH59" s="349"/>
      <c r="DI59" s="269"/>
      <c r="DJ59" s="269"/>
      <c r="DK59" s="269"/>
      <c r="DL59" s="269"/>
      <c r="DX59" s="454"/>
      <c r="DY59" s="454"/>
      <c r="DZ59" s="455"/>
      <c r="EA59" s="349"/>
    </row>
    <row r="60" spans="1:131" ht="13.5" customHeight="1">
      <c r="A60" s="268"/>
      <c r="B60" s="237"/>
      <c r="C60" s="237"/>
      <c r="D60" s="237"/>
      <c r="E60" s="453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5"/>
      <c r="AM60" s="456"/>
      <c r="AN60" s="457"/>
      <c r="AO60" s="457"/>
      <c r="AP60" s="457"/>
      <c r="AQ60" s="457"/>
      <c r="AR60" s="457"/>
      <c r="AS60" s="457"/>
      <c r="AT60" s="457"/>
      <c r="AU60" s="457"/>
      <c r="AV60" s="457"/>
      <c r="AW60" s="349"/>
      <c r="AX60" s="349"/>
      <c r="AY60" s="349"/>
      <c r="AZ60" s="349"/>
      <c r="BA60" s="349"/>
      <c r="BB60" s="349"/>
      <c r="BC60" s="349"/>
      <c r="BD60" s="349"/>
      <c r="BE60" s="349"/>
      <c r="BF60" s="349"/>
      <c r="BG60" s="349"/>
      <c r="BH60" s="349"/>
      <c r="BI60" s="349"/>
      <c r="BJ60" s="269"/>
      <c r="BK60" s="269"/>
      <c r="BL60" s="269"/>
      <c r="BN60" s="349"/>
      <c r="BO60" s="269"/>
      <c r="BP60" s="269"/>
      <c r="BQ60" s="269"/>
      <c r="BR60" s="269"/>
      <c r="CD60" s="454"/>
      <c r="CE60" s="454"/>
      <c r="CF60" s="455"/>
      <c r="CG60" s="349"/>
      <c r="CH60" s="457"/>
      <c r="CI60" s="457"/>
      <c r="CJ60" s="457"/>
      <c r="CK60" s="457"/>
      <c r="CL60" s="457"/>
      <c r="CM60" s="457"/>
      <c r="CN60" s="457"/>
      <c r="CO60" s="457"/>
      <c r="CP60" s="349"/>
      <c r="CQ60" s="349"/>
      <c r="CR60" s="349"/>
      <c r="CS60" s="349"/>
      <c r="CT60" s="349"/>
      <c r="CU60" s="349"/>
      <c r="CV60" s="349"/>
      <c r="CW60" s="349"/>
      <c r="CX60" s="349"/>
      <c r="CY60" s="349"/>
      <c r="CZ60" s="349"/>
      <c r="DA60" s="349"/>
      <c r="DB60" s="349"/>
      <c r="DC60" s="269"/>
      <c r="DD60" s="269"/>
      <c r="DE60" s="269"/>
      <c r="DH60" s="349"/>
      <c r="DI60" s="269"/>
      <c r="DJ60" s="269"/>
      <c r="DK60" s="269"/>
      <c r="DL60" s="269"/>
      <c r="DX60" s="454"/>
      <c r="DY60" s="454"/>
      <c r="DZ60" s="455"/>
      <c r="EA60" s="349"/>
    </row>
    <row r="61" spans="1:131" ht="13.5" customHeight="1">
      <c r="A61" s="268"/>
      <c r="B61" s="237"/>
      <c r="C61" s="237"/>
      <c r="D61" s="237"/>
      <c r="E61" s="453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454"/>
      <c r="X61" s="454"/>
      <c r="Y61" s="454"/>
      <c r="Z61" s="454"/>
      <c r="AA61" s="454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5"/>
      <c r="AM61" s="456"/>
      <c r="AN61" s="457"/>
      <c r="AO61" s="457"/>
      <c r="AP61" s="457"/>
      <c r="AQ61" s="457"/>
      <c r="AR61" s="457"/>
      <c r="AS61" s="457"/>
      <c r="AT61" s="457"/>
      <c r="AU61" s="457"/>
      <c r="AV61" s="457"/>
      <c r="AW61" s="349"/>
      <c r="AX61" s="349"/>
      <c r="AY61" s="349"/>
      <c r="AZ61" s="349"/>
      <c r="BA61" s="349"/>
      <c r="BB61" s="349"/>
      <c r="BC61" s="349"/>
      <c r="BD61" s="349"/>
      <c r="BE61" s="349"/>
      <c r="BF61" s="349"/>
      <c r="BG61" s="349"/>
      <c r="BH61" s="349"/>
      <c r="BI61" s="349"/>
      <c r="BJ61" s="269"/>
      <c r="BK61" s="269"/>
      <c r="BL61" s="269"/>
      <c r="BN61" s="349"/>
      <c r="BO61" s="269"/>
      <c r="BP61" s="269"/>
      <c r="BQ61" s="269"/>
      <c r="BR61" s="269"/>
      <c r="CD61" s="454"/>
      <c r="CE61" s="454"/>
      <c r="CF61" s="455"/>
      <c r="CG61" s="349"/>
      <c r="CH61" s="457"/>
      <c r="CI61" s="457"/>
      <c r="CJ61" s="457"/>
      <c r="CK61" s="457"/>
      <c r="CL61" s="457"/>
      <c r="CM61" s="457"/>
      <c r="CN61" s="457"/>
      <c r="CO61" s="457"/>
      <c r="CP61" s="349"/>
      <c r="CQ61" s="349"/>
      <c r="CR61" s="349"/>
      <c r="CS61" s="349"/>
      <c r="CT61" s="349"/>
      <c r="CU61" s="349"/>
      <c r="CV61" s="349"/>
      <c r="CW61" s="349"/>
      <c r="CX61" s="349"/>
      <c r="CY61" s="349"/>
      <c r="CZ61" s="349"/>
      <c r="DA61" s="349"/>
      <c r="DB61" s="349"/>
      <c r="DC61" s="269"/>
      <c r="DD61" s="269"/>
      <c r="DE61" s="269"/>
      <c r="DH61" s="349"/>
      <c r="DI61" s="269"/>
      <c r="DJ61" s="269"/>
      <c r="DK61" s="269"/>
      <c r="DL61" s="269"/>
      <c r="DX61" s="454"/>
      <c r="DY61" s="454"/>
      <c r="DZ61" s="455"/>
      <c r="EA61" s="349"/>
    </row>
    <row r="62" spans="1:131" ht="13.5" customHeight="1">
      <c r="A62" s="268"/>
      <c r="B62" s="237"/>
      <c r="C62" s="237"/>
      <c r="D62" s="237"/>
      <c r="E62" s="453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5"/>
      <c r="AM62" s="456"/>
      <c r="AN62" s="457"/>
      <c r="AO62" s="457"/>
      <c r="AP62" s="457"/>
      <c r="AQ62" s="457"/>
      <c r="AR62" s="457"/>
      <c r="AS62" s="457"/>
      <c r="AT62" s="457"/>
      <c r="AU62" s="457"/>
      <c r="AV62" s="457"/>
      <c r="AW62" s="349"/>
      <c r="AX62" s="349"/>
      <c r="AY62" s="349"/>
      <c r="AZ62" s="349"/>
      <c r="BA62" s="349"/>
      <c r="BB62" s="349"/>
      <c r="BC62" s="349"/>
      <c r="BD62" s="349"/>
      <c r="BE62" s="349"/>
      <c r="BF62" s="349"/>
      <c r="BG62" s="349"/>
      <c r="BH62" s="349"/>
      <c r="BI62" s="349"/>
      <c r="BJ62" s="269"/>
      <c r="BK62" s="269"/>
      <c r="BL62" s="269"/>
      <c r="BN62" s="349"/>
      <c r="BO62" s="269"/>
      <c r="BP62" s="269"/>
      <c r="BQ62" s="269"/>
      <c r="BR62" s="269"/>
      <c r="CD62" s="454"/>
      <c r="CE62" s="454"/>
      <c r="CF62" s="455"/>
      <c r="CG62" s="349"/>
      <c r="CH62" s="457"/>
      <c r="CI62" s="457"/>
      <c r="CJ62" s="457"/>
      <c r="CK62" s="457"/>
      <c r="CL62" s="457"/>
      <c r="CM62" s="457"/>
      <c r="CN62" s="457"/>
      <c r="CO62" s="457"/>
      <c r="CP62" s="349"/>
      <c r="CQ62" s="349"/>
      <c r="CR62" s="349"/>
      <c r="CS62" s="349"/>
      <c r="CT62" s="349"/>
      <c r="CU62" s="349"/>
      <c r="CV62" s="349"/>
      <c r="CW62" s="349"/>
      <c r="CX62" s="349"/>
      <c r="CY62" s="349"/>
      <c r="CZ62" s="349"/>
      <c r="DA62" s="349"/>
      <c r="DB62" s="349"/>
      <c r="DC62" s="269"/>
      <c r="DD62" s="269"/>
      <c r="DE62" s="269"/>
      <c r="DH62" s="349"/>
      <c r="DI62" s="269"/>
      <c r="DJ62" s="269"/>
      <c r="DK62" s="269"/>
      <c r="DL62" s="269"/>
      <c r="DX62" s="454"/>
      <c r="DY62" s="454"/>
      <c r="DZ62" s="455"/>
      <c r="EA62" s="349"/>
    </row>
    <row r="63" spans="1:131" ht="13.5" customHeight="1">
      <c r="A63" s="268"/>
      <c r="B63" s="237"/>
      <c r="C63" s="237"/>
      <c r="D63" s="237"/>
      <c r="E63" s="453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454"/>
      <c r="X63" s="454"/>
      <c r="Y63" s="454"/>
      <c r="Z63" s="454"/>
      <c r="AA63" s="454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5"/>
      <c r="AM63" s="456"/>
      <c r="AN63" s="457"/>
      <c r="AO63" s="457"/>
      <c r="AP63" s="457"/>
      <c r="AQ63" s="457"/>
      <c r="AR63" s="457"/>
      <c r="AS63" s="457"/>
      <c r="AT63" s="457"/>
      <c r="AU63" s="457"/>
      <c r="AV63" s="457"/>
      <c r="AW63" s="349"/>
      <c r="AX63" s="349"/>
      <c r="AY63" s="349"/>
      <c r="AZ63" s="349"/>
      <c r="BA63" s="349"/>
      <c r="BB63" s="349"/>
      <c r="BC63" s="349"/>
      <c r="BD63" s="349"/>
      <c r="BE63" s="349"/>
      <c r="BF63" s="349"/>
      <c r="BG63" s="349"/>
      <c r="BH63" s="349"/>
      <c r="BI63" s="349"/>
      <c r="BJ63" s="269"/>
      <c r="BK63" s="269"/>
      <c r="BL63" s="269"/>
      <c r="BN63" s="349"/>
      <c r="BO63" s="269"/>
      <c r="BP63" s="269"/>
      <c r="BQ63" s="269"/>
      <c r="BR63" s="269"/>
      <c r="CD63" s="454"/>
      <c r="CE63" s="454"/>
      <c r="CF63" s="455"/>
      <c r="CG63" s="349"/>
      <c r="CH63" s="457"/>
      <c r="CI63" s="457"/>
      <c r="CJ63" s="457"/>
      <c r="CK63" s="457"/>
      <c r="CL63" s="457"/>
      <c r="CM63" s="457"/>
      <c r="CN63" s="457"/>
      <c r="CO63" s="457"/>
      <c r="CP63" s="349"/>
      <c r="CQ63" s="349"/>
      <c r="CR63" s="349"/>
      <c r="CS63" s="349"/>
      <c r="CT63" s="349"/>
      <c r="CU63" s="349"/>
      <c r="CV63" s="349"/>
      <c r="CW63" s="349"/>
      <c r="CX63" s="349"/>
      <c r="CY63" s="349"/>
      <c r="CZ63" s="349"/>
      <c r="DA63" s="349"/>
      <c r="DB63" s="349"/>
      <c r="DC63" s="269"/>
      <c r="DD63" s="269"/>
      <c r="DE63" s="269"/>
      <c r="DH63" s="349"/>
      <c r="DI63" s="269"/>
      <c r="DJ63" s="269"/>
      <c r="DK63" s="269"/>
      <c r="DL63" s="269"/>
      <c r="DX63" s="454"/>
      <c r="DY63" s="454"/>
      <c r="DZ63" s="455"/>
      <c r="EA63" s="349"/>
    </row>
    <row r="64" spans="1:131" ht="13.5" customHeight="1">
      <c r="A64" s="268"/>
      <c r="B64" s="237"/>
      <c r="C64" s="237"/>
      <c r="D64" s="237"/>
      <c r="E64" s="453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454"/>
      <c r="X64" s="454"/>
      <c r="Y64" s="454"/>
      <c r="Z64" s="454"/>
      <c r="AA64" s="454"/>
      <c r="AB64" s="454"/>
      <c r="AC64" s="454"/>
      <c r="AD64" s="454"/>
      <c r="AE64" s="454"/>
      <c r="AF64" s="454"/>
      <c r="AG64" s="454"/>
      <c r="AH64" s="454"/>
      <c r="AI64" s="454"/>
      <c r="AJ64" s="454"/>
      <c r="AK64" s="454"/>
      <c r="AL64" s="455"/>
      <c r="AM64" s="456"/>
      <c r="AN64" s="457"/>
      <c r="AO64" s="457"/>
      <c r="AP64" s="457"/>
      <c r="AQ64" s="457"/>
      <c r="AR64" s="457"/>
      <c r="AS64" s="457"/>
      <c r="AT64" s="457"/>
      <c r="AU64" s="457"/>
      <c r="AV64" s="457"/>
      <c r="AW64" s="349"/>
      <c r="AX64" s="349"/>
      <c r="AY64" s="349"/>
      <c r="AZ64" s="349"/>
      <c r="BA64" s="349"/>
      <c r="BB64" s="349"/>
      <c r="BC64" s="349"/>
      <c r="BD64" s="349"/>
      <c r="BE64" s="349"/>
      <c r="BF64" s="349"/>
      <c r="BG64" s="349"/>
      <c r="BH64" s="349"/>
      <c r="BI64" s="349"/>
      <c r="BJ64" s="269"/>
      <c r="BK64" s="269"/>
      <c r="BL64" s="269"/>
      <c r="BN64" s="349"/>
      <c r="BO64" s="269"/>
      <c r="BP64" s="269"/>
      <c r="BQ64" s="269"/>
      <c r="BR64" s="269"/>
      <c r="CD64" s="454"/>
      <c r="CE64" s="454"/>
      <c r="CF64" s="455"/>
      <c r="CG64" s="349"/>
      <c r="CH64" s="457"/>
      <c r="CI64" s="457"/>
      <c r="CJ64" s="457"/>
      <c r="CK64" s="457"/>
      <c r="CL64" s="457"/>
      <c r="CM64" s="457"/>
      <c r="CN64" s="457"/>
      <c r="CO64" s="457"/>
      <c r="CP64" s="349"/>
      <c r="CQ64" s="349"/>
      <c r="CR64" s="349"/>
      <c r="CS64" s="349"/>
      <c r="CT64" s="349"/>
      <c r="CU64" s="349"/>
      <c r="CV64" s="349"/>
      <c r="CW64" s="349"/>
      <c r="CX64" s="349"/>
      <c r="CY64" s="349"/>
      <c r="CZ64" s="349"/>
      <c r="DA64" s="349"/>
      <c r="DB64" s="349"/>
      <c r="DC64" s="269"/>
      <c r="DD64" s="269"/>
      <c r="DE64" s="269"/>
      <c r="DH64" s="349"/>
      <c r="DI64" s="269"/>
      <c r="DJ64" s="269"/>
      <c r="DK64" s="269"/>
      <c r="DL64" s="269"/>
      <c r="DX64" s="454"/>
      <c r="DY64" s="454"/>
      <c r="DZ64" s="455"/>
      <c r="EA64" s="349"/>
    </row>
    <row r="65" spans="1:131" ht="13.5" customHeight="1">
      <c r="A65" s="268"/>
      <c r="B65" s="237"/>
      <c r="C65" s="237"/>
      <c r="D65" s="237"/>
      <c r="E65" s="453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5"/>
      <c r="AM65" s="456"/>
      <c r="AN65" s="457"/>
      <c r="AO65" s="457"/>
      <c r="AP65" s="457"/>
      <c r="AQ65" s="457"/>
      <c r="AR65" s="457"/>
      <c r="AS65" s="457"/>
      <c r="AT65" s="457"/>
      <c r="AU65" s="457"/>
      <c r="AV65" s="457"/>
      <c r="AW65" s="349"/>
      <c r="AX65" s="349"/>
      <c r="AY65" s="349"/>
      <c r="AZ65" s="349"/>
      <c r="BA65" s="349"/>
      <c r="BB65" s="349"/>
      <c r="BC65" s="349"/>
      <c r="BD65" s="349"/>
      <c r="BE65" s="349"/>
      <c r="BF65" s="349"/>
      <c r="BG65" s="349"/>
      <c r="BH65" s="349"/>
      <c r="BI65" s="349"/>
      <c r="BJ65" s="269"/>
      <c r="BK65" s="269"/>
      <c r="BL65" s="269"/>
      <c r="BN65" s="349"/>
      <c r="BO65" s="269"/>
      <c r="BP65" s="269"/>
      <c r="BQ65" s="269"/>
      <c r="BR65" s="269"/>
      <c r="CD65" s="454"/>
      <c r="CE65" s="454"/>
      <c r="CF65" s="455"/>
      <c r="CG65" s="349"/>
      <c r="CH65" s="457"/>
      <c r="CI65" s="457"/>
      <c r="CJ65" s="457"/>
      <c r="CK65" s="457"/>
      <c r="CL65" s="457"/>
      <c r="CM65" s="457"/>
      <c r="CN65" s="457"/>
      <c r="CO65" s="457"/>
      <c r="CP65" s="349"/>
      <c r="CQ65" s="349"/>
      <c r="CR65" s="349"/>
      <c r="CS65" s="349"/>
      <c r="CT65" s="349"/>
      <c r="CU65" s="349"/>
      <c r="CV65" s="349"/>
      <c r="CW65" s="349"/>
      <c r="CX65" s="349"/>
      <c r="CY65" s="349"/>
      <c r="CZ65" s="349"/>
      <c r="DA65" s="349"/>
      <c r="DB65" s="349"/>
      <c r="DC65" s="269"/>
      <c r="DD65" s="269"/>
      <c r="DE65" s="269"/>
      <c r="DH65" s="349"/>
      <c r="DI65" s="269"/>
      <c r="DJ65" s="269"/>
      <c r="DK65" s="269"/>
      <c r="DL65" s="269"/>
      <c r="DX65" s="454"/>
      <c r="DY65" s="454"/>
      <c r="DZ65" s="455"/>
      <c r="EA65" s="349"/>
    </row>
    <row r="66" spans="1:131" ht="13.5" customHeight="1">
      <c r="A66" s="268"/>
      <c r="B66" s="237"/>
      <c r="C66" s="237"/>
      <c r="D66" s="237"/>
      <c r="E66" s="453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454"/>
      <c r="X66" s="454"/>
      <c r="Y66" s="454"/>
      <c r="Z66" s="454"/>
      <c r="AA66" s="454"/>
      <c r="AB66" s="454"/>
      <c r="AC66" s="454"/>
      <c r="AD66" s="454"/>
      <c r="AE66" s="454"/>
      <c r="AF66" s="454"/>
      <c r="AG66" s="454"/>
      <c r="AH66" s="454"/>
      <c r="AI66" s="454"/>
      <c r="AJ66" s="454"/>
      <c r="AK66" s="454"/>
      <c r="AL66" s="455"/>
      <c r="AM66" s="456"/>
      <c r="AN66" s="457"/>
      <c r="AO66" s="457"/>
      <c r="AP66" s="457"/>
      <c r="AQ66" s="457"/>
      <c r="AR66" s="457"/>
      <c r="AS66" s="457"/>
      <c r="AT66" s="457"/>
      <c r="AU66" s="457"/>
      <c r="AV66" s="457"/>
      <c r="AW66" s="349"/>
      <c r="AX66" s="349"/>
      <c r="AY66" s="349"/>
      <c r="AZ66" s="349"/>
      <c r="BA66" s="349"/>
      <c r="BB66" s="349"/>
      <c r="BC66" s="349"/>
      <c r="BD66" s="349"/>
      <c r="BE66" s="349"/>
      <c r="BF66" s="349"/>
      <c r="BG66" s="349"/>
      <c r="BH66" s="349"/>
      <c r="BI66" s="349"/>
      <c r="BJ66" s="269"/>
      <c r="BK66" s="269"/>
      <c r="BL66" s="269"/>
      <c r="BN66" s="349"/>
      <c r="BO66" s="269"/>
      <c r="BP66" s="269"/>
      <c r="BQ66" s="269"/>
      <c r="BR66" s="269"/>
      <c r="CD66" s="454"/>
      <c r="CE66" s="454"/>
      <c r="CF66" s="455"/>
      <c r="CG66" s="349"/>
      <c r="CH66" s="457"/>
      <c r="CI66" s="457"/>
      <c r="CJ66" s="457"/>
      <c r="CK66" s="457"/>
      <c r="CL66" s="457"/>
      <c r="CM66" s="457"/>
      <c r="CN66" s="457"/>
      <c r="CO66" s="457"/>
      <c r="CP66" s="349"/>
      <c r="CQ66" s="349"/>
      <c r="CR66" s="349"/>
      <c r="CS66" s="349"/>
      <c r="CT66" s="349"/>
      <c r="CU66" s="349"/>
      <c r="CV66" s="349"/>
      <c r="CW66" s="349"/>
      <c r="CX66" s="349"/>
      <c r="CY66" s="349"/>
      <c r="CZ66" s="349"/>
      <c r="DA66" s="349"/>
      <c r="DB66" s="349"/>
      <c r="DC66" s="269"/>
      <c r="DD66" s="269"/>
      <c r="DE66" s="269"/>
      <c r="DH66" s="349"/>
      <c r="DI66" s="269"/>
      <c r="DJ66" s="269"/>
      <c r="DK66" s="269"/>
      <c r="DL66" s="269"/>
      <c r="DX66" s="454"/>
      <c r="DY66" s="454"/>
      <c r="DZ66" s="455"/>
      <c r="EA66" s="349"/>
    </row>
    <row r="67" spans="1:131" ht="13.5" customHeight="1">
      <c r="A67" s="268"/>
      <c r="B67" s="237"/>
      <c r="C67" s="237"/>
      <c r="D67" s="237"/>
      <c r="E67" s="453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454"/>
      <c r="X67" s="454"/>
      <c r="Y67" s="454"/>
      <c r="Z67" s="454"/>
      <c r="AA67" s="454"/>
      <c r="AB67" s="454"/>
      <c r="AC67" s="454"/>
      <c r="AD67" s="454"/>
      <c r="AE67" s="454"/>
      <c r="AF67" s="454"/>
      <c r="AG67" s="454"/>
      <c r="AH67" s="454"/>
      <c r="AI67" s="454"/>
      <c r="AJ67" s="454"/>
      <c r="AK67" s="454"/>
      <c r="AL67" s="455"/>
      <c r="AM67" s="456"/>
      <c r="AN67" s="457"/>
      <c r="AO67" s="457"/>
      <c r="AP67" s="457"/>
      <c r="AQ67" s="457"/>
      <c r="AR67" s="457"/>
      <c r="AS67" s="457"/>
      <c r="AT67" s="457"/>
      <c r="AU67" s="457"/>
      <c r="AV67" s="457"/>
      <c r="AW67" s="349"/>
      <c r="AX67" s="349"/>
      <c r="AY67" s="349"/>
      <c r="AZ67" s="349"/>
      <c r="BA67" s="349"/>
      <c r="BB67" s="349"/>
      <c r="BC67" s="349"/>
      <c r="BD67" s="349"/>
      <c r="BE67" s="349"/>
      <c r="BF67" s="349"/>
      <c r="BG67" s="349"/>
      <c r="BH67" s="349"/>
      <c r="BI67" s="349"/>
      <c r="BJ67" s="269"/>
      <c r="BK67" s="269"/>
      <c r="BL67" s="269"/>
      <c r="BN67" s="349"/>
      <c r="BO67" s="269"/>
      <c r="BP67" s="269"/>
      <c r="BQ67" s="269"/>
      <c r="BR67" s="269"/>
      <c r="CD67" s="454"/>
      <c r="CE67" s="454"/>
      <c r="CF67" s="455"/>
      <c r="CG67" s="349"/>
      <c r="CH67" s="457"/>
      <c r="CI67" s="457"/>
      <c r="CJ67" s="457"/>
      <c r="CK67" s="457"/>
      <c r="CL67" s="457"/>
      <c r="CM67" s="457"/>
      <c r="CN67" s="457"/>
      <c r="CO67" s="457"/>
      <c r="CP67" s="349"/>
      <c r="CQ67" s="349"/>
      <c r="CR67" s="349"/>
      <c r="CS67" s="349"/>
      <c r="CT67" s="349"/>
      <c r="CU67" s="349"/>
      <c r="CV67" s="349"/>
      <c r="CW67" s="349"/>
      <c r="CX67" s="349"/>
      <c r="CY67" s="349"/>
      <c r="CZ67" s="349"/>
      <c r="DA67" s="349"/>
      <c r="DB67" s="349"/>
      <c r="DC67" s="269"/>
      <c r="DD67" s="269"/>
      <c r="DE67" s="269"/>
      <c r="DH67" s="349"/>
      <c r="DI67" s="269"/>
      <c r="DJ67" s="269"/>
      <c r="DK67" s="269"/>
      <c r="DL67" s="269"/>
      <c r="DX67" s="454"/>
      <c r="DY67" s="454"/>
      <c r="DZ67" s="455"/>
      <c r="EA67" s="349"/>
    </row>
    <row r="68" spans="1:131" ht="13.5" customHeight="1">
      <c r="A68" s="268"/>
      <c r="B68" s="237"/>
      <c r="C68" s="237"/>
      <c r="D68" s="237"/>
      <c r="E68" s="453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454"/>
      <c r="X68" s="454"/>
      <c r="Y68" s="454"/>
      <c r="Z68" s="454"/>
      <c r="AA68" s="454"/>
      <c r="AB68" s="454"/>
      <c r="AC68" s="454"/>
      <c r="AD68" s="454"/>
      <c r="AE68" s="454"/>
      <c r="AF68" s="454"/>
      <c r="AG68" s="454"/>
      <c r="AH68" s="454"/>
      <c r="AI68" s="454"/>
      <c r="AJ68" s="454"/>
      <c r="AK68" s="454"/>
      <c r="AL68" s="455"/>
      <c r="AM68" s="456"/>
      <c r="AN68" s="457"/>
      <c r="AO68" s="457"/>
      <c r="AP68" s="457"/>
      <c r="AQ68" s="457"/>
      <c r="AR68" s="457"/>
      <c r="AS68" s="457"/>
      <c r="AT68" s="457"/>
      <c r="AU68" s="457"/>
      <c r="AV68" s="457"/>
      <c r="AW68" s="349"/>
      <c r="AX68" s="349"/>
      <c r="AY68" s="349"/>
      <c r="AZ68" s="349"/>
      <c r="BA68" s="349"/>
      <c r="BB68" s="349"/>
      <c r="BC68" s="349"/>
      <c r="BD68" s="349"/>
      <c r="BE68" s="349"/>
      <c r="BF68" s="349"/>
      <c r="BG68" s="349"/>
      <c r="BH68" s="349"/>
      <c r="BI68" s="349"/>
      <c r="BJ68" s="269"/>
      <c r="BK68" s="269"/>
      <c r="BL68" s="269"/>
      <c r="BN68" s="349"/>
      <c r="BO68" s="269"/>
      <c r="BP68" s="269"/>
      <c r="BQ68" s="269"/>
      <c r="BR68" s="269"/>
      <c r="CD68" s="454"/>
      <c r="CE68" s="454"/>
      <c r="CF68" s="455"/>
      <c r="CG68" s="349"/>
      <c r="CH68" s="457"/>
      <c r="CI68" s="457"/>
      <c r="CJ68" s="457"/>
      <c r="CK68" s="457"/>
      <c r="CL68" s="457"/>
      <c r="CM68" s="457"/>
      <c r="CN68" s="457"/>
      <c r="CO68" s="457"/>
      <c r="CP68" s="349"/>
      <c r="CQ68" s="349"/>
      <c r="CR68" s="349"/>
      <c r="CS68" s="349"/>
      <c r="CT68" s="349"/>
      <c r="CU68" s="349"/>
      <c r="CV68" s="349"/>
      <c r="CW68" s="349"/>
      <c r="CX68" s="349"/>
      <c r="CY68" s="349"/>
      <c r="CZ68" s="349"/>
      <c r="DA68" s="349"/>
      <c r="DB68" s="349"/>
      <c r="DC68" s="269"/>
      <c r="DD68" s="269"/>
      <c r="DE68" s="269"/>
      <c r="DH68" s="349"/>
      <c r="DI68" s="269"/>
      <c r="DJ68" s="269"/>
      <c r="DK68" s="269"/>
      <c r="DL68" s="269"/>
      <c r="DX68" s="454"/>
      <c r="DY68" s="454"/>
      <c r="DZ68" s="455"/>
      <c r="EA68" s="349"/>
    </row>
    <row r="69" spans="1:131" ht="13.5" customHeight="1">
      <c r="A69" s="268"/>
      <c r="B69" s="237"/>
      <c r="C69" s="237"/>
      <c r="D69" s="237"/>
      <c r="E69" s="453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454"/>
      <c r="X69" s="454"/>
      <c r="Y69" s="454"/>
      <c r="Z69" s="454"/>
      <c r="AA69" s="454"/>
      <c r="AB69" s="454"/>
      <c r="AC69" s="454"/>
      <c r="AD69" s="454"/>
      <c r="AE69" s="454"/>
      <c r="AF69" s="454"/>
      <c r="AG69" s="454"/>
      <c r="AH69" s="454"/>
      <c r="AI69" s="454"/>
      <c r="AJ69" s="454"/>
      <c r="AK69" s="454"/>
      <c r="AL69" s="455"/>
      <c r="AM69" s="456"/>
      <c r="AN69" s="457"/>
      <c r="AO69" s="457"/>
      <c r="AP69" s="457"/>
      <c r="AQ69" s="457"/>
      <c r="AR69" s="457"/>
      <c r="AS69" s="457"/>
      <c r="AT69" s="457"/>
      <c r="AU69" s="457"/>
      <c r="AV69" s="457"/>
      <c r="AW69" s="349"/>
      <c r="AX69" s="349"/>
      <c r="AY69" s="349"/>
      <c r="AZ69" s="349"/>
      <c r="BA69" s="349"/>
      <c r="BB69" s="349"/>
      <c r="BC69" s="349"/>
      <c r="BD69" s="349"/>
      <c r="BE69" s="349"/>
      <c r="BF69" s="349"/>
      <c r="BG69" s="349"/>
      <c r="BH69" s="349"/>
      <c r="BI69" s="349"/>
      <c r="BJ69" s="269"/>
      <c r="BK69" s="269"/>
      <c r="BL69" s="269"/>
      <c r="BN69" s="349"/>
      <c r="BO69" s="269"/>
      <c r="BP69" s="269"/>
      <c r="BQ69" s="269"/>
      <c r="BR69" s="269"/>
      <c r="CD69" s="454"/>
      <c r="CE69" s="454"/>
      <c r="CF69" s="455"/>
      <c r="CG69" s="349"/>
      <c r="CH69" s="457"/>
      <c r="CI69" s="457"/>
      <c r="CJ69" s="457"/>
      <c r="CK69" s="457"/>
      <c r="CL69" s="457"/>
      <c r="CM69" s="457"/>
      <c r="CN69" s="457"/>
      <c r="CO69" s="457"/>
      <c r="CP69" s="349"/>
      <c r="CQ69" s="349"/>
      <c r="CR69" s="349"/>
      <c r="CS69" s="349"/>
      <c r="CT69" s="349"/>
      <c r="CU69" s="349"/>
      <c r="CV69" s="349"/>
      <c r="CW69" s="349"/>
      <c r="CX69" s="349"/>
      <c r="CY69" s="349"/>
      <c r="CZ69" s="349"/>
      <c r="DA69" s="349"/>
      <c r="DB69" s="349"/>
      <c r="DC69" s="269"/>
      <c r="DD69" s="269"/>
      <c r="DE69" s="269"/>
      <c r="DH69" s="349"/>
      <c r="DI69" s="269"/>
      <c r="DJ69" s="269"/>
      <c r="DK69" s="269"/>
      <c r="DL69" s="269"/>
      <c r="DX69" s="454"/>
      <c r="DY69" s="454"/>
      <c r="DZ69" s="455"/>
      <c r="EA69" s="349"/>
    </row>
    <row r="70" spans="1:131" ht="13.5" customHeight="1">
      <c r="A70" s="268"/>
      <c r="B70" s="237"/>
      <c r="C70" s="237"/>
      <c r="D70" s="237"/>
      <c r="E70" s="453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454"/>
      <c r="X70" s="454"/>
      <c r="Y70" s="454"/>
      <c r="Z70" s="454"/>
      <c r="AA70" s="454"/>
      <c r="AB70" s="454"/>
      <c r="AC70" s="454"/>
      <c r="AD70" s="454"/>
      <c r="AE70" s="454"/>
      <c r="AF70" s="454"/>
      <c r="AG70" s="454"/>
      <c r="AH70" s="454"/>
      <c r="AI70" s="454"/>
      <c r="AJ70" s="454"/>
      <c r="AK70" s="454"/>
      <c r="AL70" s="455"/>
      <c r="AM70" s="456"/>
      <c r="AN70" s="457"/>
      <c r="AO70" s="457"/>
      <c r="AP70" s="457"/>
      <c r="AQ70" s="457"/>
      <c r="AR70" s="457"/>
      <c r="AS70" s="457"/>
      <c r="AT70" s="457"/>
      <c r="AU70" s="457"/>
      <c r="AV70" s="457"/>
      <c r="AW70" s="349"/>
      <c r="AX70" s="349"/>
      <c r="AY70" s="349"/>
      <c r="AZ70" s="349"/>
      <c r="BA70" s="349"/>
      <c r="BB70" s="349"/>
      <c r="BC70" s="349"/>
      <c r="BD70" s="349"/>
      <c r="BE70" s="349"/>
      <c r="BF70" s="349"/>
      <c r="BG70" s="349"/>
      <c r="BH70" s="349"/>
      <c r="BI70" s="349"/>
      <c r="BJ70" s="269"/>
      <c r="BK70" s="269"/>
      <c r="BL70" s="269"/>
      <c r="BN70" s="349"/>
      <c r="BO70" s="269"/>
      <c r="BP70" s="269"/>
      <c r="BQ70" s="269"/>
      <c r="BR70" s="269"/>
      <c r="CD70" s="454"/>
      <c r="CE70" s="454"/>
      <c r="CF70" s="455"/>
      <c r="CG70" s="349"/>
      <c r="CH70" s="457"/>
      <c r="CI70" s="457"/>
      <c r="CJ70" s="457"/>
      <c r="CK70" s="457"/>
      <c r="CL70" s="457"/>
      <c r="CM70" s="457"/>
      <c r="CN70" s="457"/>
      <c r="CO70" s="457"/>
      <c r="CP70" s="349"/>
      <c r="CQ70" s="349"/>
      <c r="CR70" s="349"/>
      <c r="CS70" s="349"/>
      <c r="CT70" s="349"/>
      <c r="CU70" s="349"/>
      <c r="CV70" s="349"/>
      <c r="CW70" s="349"/>
      <c r="CX70" s="349"/>
      <c r="CY70" s="349"/>
      <c r="CZ70" s="349"/>
      <c r="DA70" s="349"/>
      <c r="DB70" s="349"/>
      <c r="DC70" s="269"/>
      <c r="DD70" s="269"/>
      <c r="DE70" s="269"/>
      <c r="DH70" s="349"/>
      <c r="DI70" s="269"/>
      <c r="DJ70" s="269"/>
      <c r="DK70" s="269"/>
      <c r="DL70" s="269"/>
      <c r="DX70" s="454"/>
      <c r="DY70" s="454"/>
      <c r="DZ70" s="455"/>
      <c r="EA70" s="349"/>
    </row>
    <row r="71" spans="1:131" ht="13.5" customHeight="1">
      <c r="A71" s="268"/>
      <c r="B71" s="237"/>
      <c r="C71" s="237"/>
      <c r="D71" s="237"/>
      <c r="E71" s="453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454"/>
      <c r="X71" s="454"/>
      <c r="Y71" s="454"/>
      <c r="Z71" s="454"/>
      <c r="AA71" s="454"/>
      <c r="AB71" s="454"/>
      <c r="AC71" s="454"/>
      <c r="AD71" s="454"/>
      <c r="AE71" s="454"/>
      <c r="AF71" s="454"/>
      <c r="AG71" s="454"/>
      <c r="AH71" s="454"/>
      <c r="AI71" s="454"/>
      <c r="AJ71" s="454"/>
      <c r="AK71" s="454"/>
      <c r="AL71" s="455"/>
      <c r="AM71" s="456"/>
      <c r="AN71" s="457"/>
      <c r="AO71" s="457"/>
      <c r="AP71" s="457"/>
      <c r="AQ71" s="457"/>
      <c r="AR71" s="457"/>
      <c r="AS71" s="457"/>
      <c r="AT71" s="457"/>
      <c r="AU71" s="457"/>
      <c r="AV71" s="457"/>
      <c r="AW71" s="349"/>
      <c r="AX71" s="349"/>
      <c r="AY71" s="349"/>
      <c r="AZ71" s="349"/>
      <c r="BA71" s="349"/>
      <c r="BB71" s="349"/>
      <c r="BC71" s="349"/>
      <c r="BD71" s="349"/>
      <c r="BE71" s="349"/>
      <c r="BF71" s="349"/>
      <c r="BG71" s="349"/>
      <c r="BH71" s="349"/>
      <c r="BI71" s="349"/>
      <c r="BJ71" s="269"/>
      <c r="BK71" s="269"/>
      <c r="BL71" s="269"/>
      <c r="BN71" s="349"/>
      <c r="BO71" s="269"/>
      <c r="BP71" s="269"/>
      <c r="BQ71" s="269"/>
      <c r="BR71" s="269"/>
      <c r="CD71" s="454"/>
      <c r="CE71" s="454"/>
      <c r="CF71" s="455"/>
      <c r="CG71" s="349"/>
      <c r="CH71" s="457"/>
      <c r="CI71" s="457"/>
      <c r="CJ71" s="457"/>
      <c r="CK71" s="457"/>
      <c r="CL71" s="457"/>
      <c r="CM71" s="457"/>
      <c r="CN71" s="457"/>
      <c r="CO71" s="457"/>
      <c r="CP71" s="349"/>
      <c r="CQ71" s="349"/>
      <c r="CR71" s="349"/>
      <c r="CS71" s="349"/>
      <c r="CT71" s="349"/>
      <c r="CU71" s="349"/>
      <c r="CV71" s="349"/>
      <c r="CW71" s="349"/>
      <c r="CX71" s="349"/>
      <c r="CY71" s="349"/>
      <c r="CZ71" s="349"/>
      <c r="DA71" s="349"/>
      <c r="DB71" s="349"/>
      <c r="DC71" s="269"/>
      <c r="DD71" s="269"/>
      <c r="DE71" s="269"/>
      <c r="DH71" s="349"/>
      <c r="DI71" s="269"/>
      <c r="DJ71" s="269"/>
      <c r="DK71" s="269"/>
      <c r="DL71" s="269"/>
      <c r="DX71" s="454"/>
      <c r="DY71" s="454"/>
      <c r="DZ71" s="455"/>
      <c r="EA71" s="349"/>
    </row>
    <row r="72" spans="1:131" ht="13.5" customHeight="1">
      <c r="A72" s="268"/>
      <c r="B72" s="237"/>
      <c r="C72" s="237"/>
      <c r="D72" s="237"/>
      <c r="E72" s="453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454"/>
      <c r="X72" s="454"/>
      <c r="Y72" s="454"/>
      <c r="Z72" s="454"/>
      <c r="AA72" s="454"/>
      <c r="AB72" s="454"/>
      <c r="AC72" s="454"/>
      <c r="AD72" s="454"/>
      <c r="AE72" s="454"/>
      <c r="AF72" s="454"/>
      <c r="AG72" s="454"/>
      <c r="AH72" s="454"/>
      <c r="AI72" s="454"/>
      <c r="AJ72" s="454"/>
      <c r="AK72" s="454"/>
      <c r="AL72" s="455"/>
      <c r="AM72" s="456"/>
      <c r="AN72" s="457"/>
      <c r="AO72" s="457"/>
      <c r="AP72" s="457"/>
      <c r="AQ72" s="457"/>
      <c r="AR72" s="457"/>
      <c r="AS72" s="457"/>
      <c r="AT72" s="457"/>
      <c r="AU72" s="457"/>
      <c r="AV72" s="457"/>
      <c r="AW72" s="349"/>
      <c r="AX72" s="349"/>
      <c r="AY72" s="349"/>
      <c r="AZ72" s="349"/>
      <c r="BA72" s="349"/>
      <c r="BB72" s="349"/>
      <c r="BC72" s="349"/>
      <c r="BD72" s="349"/>
      <c r="BE72" s="349"/>
      <c r="BF72" s="349"/>
      <c r="BG72" s="349"/>
      <c r="BH72" s="349"/>
      <c r="BI72" s="349"/>
      <c r="BJ72" s="269"/>
      <c r="BK72" s="269"/>
      <c r="BL72" s="269"/>
      <c r="BN72" s="349"/>
      <c r="BO72" s="269"/>
      <c r="BP72" s="269"/>
      <c r="BQ72" s="269"/>
      <c r="BR72" s="269"/>
      <c r="CD72" s="454"/>
      <c r="CE72" s="454"/>
      <c r="CF72" s="455"/>
      <c r="CG72" s="349"/>
      <c r="CH72" s="457"/>
      <c r="CI72" s="457"/>
      <c r="CJ72" s="457"/>
      <c r="CK72" s="457"/>
      <c r="CL72" s="457"/>
      <c r="CM72" s="457"/>
      <c r="CN72" s="457"/>
      <c r="CO72" s="457"/>
      <c r="CP72" s="349"/>
      <c r="CQ72" s="349"/>
      <c r="CR72" s="349"/>
      <c r="CS72" s="349"/>
      <c r="CT72" s="349"/>
      <c r="CU72" s="349"/>
      <c r="CV72" s="349"/>
      <c r="CW72" s="349"/>
      <c r="CX72" s="349"/>
      <c r="CY72" s="349"/>
      <c r="CZ72" s="349"/>
      <c r="DA72" s="349"/>
      <c r="DB72" s="349"/>
      <c r="DC72" s="269"/>
      <c r="DD72" s="269"/>
      <c r="DE72" s="269"/>
      <c r="DH72" s="349"/>
      <c r="DI72" s="269"/>
      <c r="DJ72" s="269"/>
      <c r="DK72" s="269"/>
      <c r="DL72" s="269"/>
      <c r="DX72" s="454"/>
      <c r="DY72" s="454"/>
      <c r="DZ72" s="455"/>
      <c r="EA72" s="349"/>
    </row>
    <row r="73" spans="1:131" ht="13.5" customHeight="1">
      <c r="A73" s="268"/>
      <c r="B73" s="237"/>
      <c r="C73" s="237"/>
      <c r="D73" s="237"/>
      <c r="E73" s="453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454"/>
      <c r="X73" s="454"/>
      <c r="Y73" s="454"/>
      <c r="Z73" s="454"/>
      <c r="AA73" s="454"/>
      <c r="AB73" s="454"/>
      <c r="AC73" s="454"/>
      <c r="AD73" s="454"/>
      <c r="AE73" s="454"/>
      <c r="AF73" s="454"/>
      <c r="AG73" s="454"/>
      <c r="AH73" s="454"/>
      <c r="AI73" s="454"/>
      <c r="AJ73" s="454"/>
      <c r="AK73" s="454"/>
      <c r="AL73" s="455"/>
      <c r="AM73" s="456"/>
      <c r="AN73" s="457"/>
      <c r="AO73" s="457"/>
      <c r="AP73" s="457"/>
      <c r="AQ73" s="457"/>
      <c r="AR73" s="457"/>
      <c r="AS73" s="457"/>
      <c r="AT73" s="457"/>
      <c r="AU73" s="457"/>
      <c r="AV73" s="457"/>
      <c r="AW73" s="349"/>
      <c r="AX73" s="349"/>
      <c r="AY73" s="349"/>
      <c r="AZ73" s="349"/>
      <c r="BA73" s="349"/>
      <c r="BB73" s="349"/>
      <c r="BC73" s="349"/>
      <c r="BD73" s="349"/>
      <c r="BE73" s="349"/>
      <c r="BF73" s="349"/>
      <c r="BG73" s="349"/>
      <c r="BH73" s="349"/>
      <c r="BI73" s="349"/>
      <c r="BJ73" s="269"/>
      <c r="BK73" s="269"/>
      <c r="BL73" s="269"/>
      <c r="BN73" s="349"/>
      <c r="BO73" s="269"/>
      <c r="BP73" s="269"/>
      <c r="BQ73" s="269"/>
      <c r="BR73" s="269"/>
      <c r="CD73" s="454"/>
      <c r="CE73" s="454"/>
      <c r="CF73" s="455"/>
      <c r="CG73" s="349"/>
      <c r="CH73" s="457"/>
      <c r="CI73" s="457"/>
      <c r="CJ73" s="457"/>
      <c r="CK73" s="457"/>
      <c r="CL73" s="457"/>
      <c r="CM73" s="457"/>
      <c r="CN73" s="457"/>
      <c r="CO73" s="457"/>
      <c r="CP73" s="349"/>
      <c r="CQ73" s="349"/>
      <c r="CR73" s="349"/>
      <c r="CS73" s="349"/>
      <c r="CT73" s="349"/>
      <c r="CU73" s="349"/>
      <c r="CV73" s="349"/>
      <c r="CW73" s="349"/>
      <c r="CX73" s="349"/>
      <c r="CY73" s="349"/>
      <c r="CZ73" s="349"/>
      <c r="DA73" s="349"/>
      <c r="DB73" s="349"/>
      <c r="DC73" s="269"/>
      <c r="DD73" s="269"/>
      <c r="DE73" s="269"/>
      <c r="DH73" s="349"/>
      <c r="DI73" s="269"/>
      <c r="DJ73" s="269"/>
      <c r="DK73" s="269"/>
      <c r="DL73" s="269"/>
      <c r="DX73" s="454"/>
      <c r="DY73" s="454"/>
      <c r="DZ73" s="455"/>
      <c r="EA73" s="349"/>
    </row>
    <row r="74" spans="1:131" ht="13.5" customHeight="1">
      <c r="A74" s="268"/>
      <c r="B74" s="237"/>
      <c r="C74" s="237"/>
      <c r="D74" s="237"/>
      <c r="E74" s="453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454"/>
      <c r="X74" s="454"/>
      <c r="Y74" s="454"/>
      <c r="Z74" s="454"/>
      <c r="AA74" s="454"/>
      <c r="AB74" s="454"/>
      <c r="AC74" s="454"/>
      <c r="AD74" s="454"/>
      <c r="AE74" s="454"/>
      <c r="AF74" s="454"/>
      <c r="AG74" s="454"/>
      <c r="AH74" s="454"/>
      <c r="AI74" s="454"/>
      <c r="AJ74" s="454"/>
      <c r="AK74" s="454"/>
      <c r="AL74" s="455"/>
      <c r="AM74" s="456"/>
      <c r="AN74" s="457"/>
      <c r="AO74" s="457"/>
      <c r="AP74" s="457"/>
      <c r="AQ74" s="457"/>
      <c r="AR74" s="457"/>
      <c r="AS74" s="457"/>
      <c r="AT74" s="457"/>
      <c r="AU74" s="457"/>
      <c r="AV74" s="457"/>
      <c r="AW74" s="349"/>
      <c r="AX74" s="349"/>
      <c r="AY74" s="349"/>
      <c r="AZ74" s="349"/>
      <c r="BA74" s="349"/>
      <c r="BB74" s="349"/>
      <c r="BC74" s="349"/>
      <c r="BD74" s="349"/>
      <c r="BE74" s="349"/>
      <c r="BF74" s="349"/>
      <c r="BG74" s="349"/>
      <c r="BH74" s="349"/>
      <c r="BI74" s="349"/>
      <c r="BJ74" s="269"/>
      <c r="BK74" s="269"/>
      <c r="BL74" s="269"/>
      <c r="BN74" s="349"/>
      <c r="BO74" s="269"/>
      <c r="BP74" s="269"/>
      <c r="BQ74" s="269"/>
      <c r="BR74" s="269"/>
      <c r="CD74" s="454"/>
      <c r="CE74" s="454"/>
      <c r="CF74" s="455"/>
      <c r="CG74" s="349"/>
      <c r="CH74" s="457"/>
      <c r="CI74" s="457"/>
      <c r="CJ74" s="457"/>
      <c r="CK74" s="457"/>
      <c r="CL74" s="457"/>
      <c r="CM74" s="457"/>
      <c r="CN74" s="457"/>
      <c r="CO74" s="457"/>
      <c r="CP74" s="349"/>
      <c r="CQ74" s="349"/>
      <c r="CR74" s="349"/>
      <c r="CS74" s="349"/>
      <c r="CT74" s="349"/>
      <c r="CU74" s="349"/>
      <c r="CV74" s="349"/>
      <c r="CW74" s="349"/>
      <c r="CX74" s="349"/>
      <c r="CY74" s="349"/>
      <c r="CZ74" s="349"/>
      <c r="DA74" s="349"/>
      <c r="DB74" s="349"/>
      <c r="DC74" s="269"/>
      <c r="DD74" s="269"/>
      <c r="DE74" s="269"/>
      <c r="DH74" s="349"/>
      <c r="DI74" s="269"/>
      <c r="DJ74" s="269"/>
      <c r="DK74" s="269"/>
      <c r="DL74" s="269"/>
      <c r="DX74" s="454"/>
      <c r="DY74" s="454"/>
      <c r="DZ74" s="455"/>
      <c r="EA74" s="349"/>
    </row>
    <row r="75" spans="1:131" ht="13.5" customHeight="1">
      <c r="A75" s="268"/>
      <c r="B75" s="237"/>
      <c r="C75" s="237"/>
      <c r="D75" s="237"/>
      <c r="E75" s="453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454"/>
      <c r="X75" s="454"/>
      <c r="Y75" s="454"/>
      <c r="Z75" s="454"/>
      <c r="AA75" s="454"/>
      <c r="AB75" s="454"/>
      <c r="AC75" s="454"/>
      <c r="AD75" s="454"/>
      <c r="AE75" s="454"/>
      <c r="AF75" s="454"/>
      <c r="AG75" s="454"/>
      <c r="AH75" s="454"/>
      <c r="AI75" s="454"/>
      <c r="AJ75" s="454"/>
      <c r="AK75" s="454"/>
      <c r="AL75" s="455"/>
      <c r="AM75" s="456"/>
      <c r="AN75" s="457"/>
      <c r="AO75" s="457"/>
      <c r="AP75" s="457"/>
      <c r="AQ75" s="457"/>
      <c r="AR75" s="457"/>
      <c r="AS75" s="457"/>
      <c r="AT75" s="457"/>
      <c r="AU75" s="457"/>
      <c r="AV75" s="457"/>
      <c r="AW75" s="349"/>
      <c r="AX75" s="349"/>
      <c r="AY75" s="349"/>
      <c r="AZ75" s="349"/>
      <c r="BA75" s="349"/>
      <c r="BB75" s="349"/>
      <c r="BC75" s="349"/>
      <c r="BD75" s="349"/>
      <c r="BE75" s="349"/>
      <c r="BF75" s="349"/>
      <c r="BG75" s="349"/>
      <c r="BH75" s="349"/>
      <c r="BI75" s="349"/>
      <c r="BJ75" s="269"/>
      <c r="BK75" s="269"/>
      <c r="BL75" s="269"/>
      <c r="BN75" s="349"/>
      <c r="BO75" s="269"/>
      <c r="BP75" s="269"/>
      <c r="BQ75" s="269"/>
      <c r="BR75" s="269"/>
      <c r="CD75" s="454"/>
      <c r="CE75" s="454"/>
      <c r="CF75" s="455"/>
      <c r="CG75" s="349"/>
      <c r="CH75" s="457"/>
      <c r="CI75" s="457"/>
      <c r="CJ75" s="457"/>
      <c r="CK75" s="457"/>
      <c r="CL75" s="457"/>
      <c r="CM75" s="457"/>
      <c r="CN75" s="457"/>
      <c r="CO75" s="457"/>
      <c r="CP75" s="349"/>
      <c r="CQ75" s="349"/>
      <c r="CR75" s="349"/>
      <c r="CS75" s="349"/>
      <c r="CT75" s="349"/>
      <c r="CU75" s="349"/>
      <c r="CV75" s="349"/>
      <c r="CW75" s="349"/>
      <c r="CX75" s="349"/>
      <c r="CY75" s="349"/>
      <c r="CZ75" s="349"/>
      <c r="DA75" s="349"/>
      <c r="DB75" s="349"/>
      <c r="DC75" s="269"/>
      <c r="DD75" s="269"/>
      <c r="DE75" s="269"/>
      <c r="DH75" s="349"/>
      <c r="DI75" s="269"/>
      <c r="DJ75" s="269"/>
      <c r="DK75" s="269"/>
      <c r="DL75" s="269"/>
      <c r="DX75" s="454"/>
      <c r="DY75" s="454"/>
      <c r="DZ75" s="455"/>
      <c r="EA75" s="349"/>
    </row>
    <row r="76" spans="1:131" ht="13.5" customHeight="1">
      <c r="A76" s="268"/>
      <c r="B76" s="237"/>
      <c r="C76" s="237"/>
      <c r="D76" s="237"/>
      <c r="E76" s="453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454"/>
      <c r="X76" s="454"/>
      <c r="Y76" s="454"/>
      <c r="Z76" s="454"/>
      <c r="AA76" s="454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  <c r="AL76" s="455"/>
      <c r="AM76" s="456"/>
      <c r="AN76" s="457"/>
      <c r="AO76" s="457"/>
      <c r="AP76" s="457"/>
      <c r="AQ76" s="457"/>
      <c r="AR76" s="457"/>
      <c r="AS76" s="457"/>
      <c r="AT76" s="457"/>
      <c r="AU76" s="457"/>
      <c r="AV76" s="457"/>
      <c r="AW76" s="349"/>
      <c r="AX76" s="349"/>
      <c r="AY76" s="349"/>
      <c r="AZ76" s="349"/>
      <c r="BA76" s="349"/>
      <c r="BB76" s="349"/>
      <c r="BC76" s="349"/>
      <c r="BD76" s="349"/>
      <c r="BE76" s="349"/>
      <c r="BF76" s="349"/>
      <c r="BG76" s="349"/>
      <c r="BH76" s="349"/>
      <c r="BI76" s="349"/>
      <c r="BJ76" s="269"/>
      <c r="BK76" s="269"/>
      <c r="BL76" s="269"/>
      <c r="BN76" s="349"/>
      <c r="BO76" s="269"/>
      <c r="BP76" s="269"/>
      <c r="BQ76" s="269"/>
      <c r="BR76" s="269"/>
      <c r="CD76" s="454"/>
      <c r="CE76" s="454"/>
      <c r="CF76" s="455"/>
      <c r="CG76" s="349"/>
      <c r="CH76" s="457"/>
      <c r="CI76" s="457"/>
      <c r="CJ76" s="457"/>
      <c r="CK76" s="457"/>
      <c r="CL76" s="457"/>
      <c r="CM76" s="457"/>
      <c r="CN76" s="457"/>
      <c r="CO76" s="457"/>
      <c r="CP76" s="349"/>
      <c r="CQ76" s="349"/>
      <c r="CR76" s="349"/>
      <c r="CS76" s="349"/>
      <c r="CT76" s="349"/>
      <c r="CU76" s="349"/>
      <c r="CV76" s="349"/>
      <c r="CW76" s="349"/>
      <c r="CX76" s="349"/>
      <c r="CY76" s="349"/>
      <c r="CZ76" s="349"/>
      <c r="DA76" s="349"/>
      <c r="DB76" s="349"/>
      <c r="DC76" s="269"/>
      <c r="DD76" s="269"/>
      <c r="DE76" s="269"/>
      <c r="DH76" s="349"/>
      <c r="DI76" s="269"/>
      <c r="DJ76" s="269"/>
      <c r="DK76" s="269"/>
      <c r="DL76" s="269"/>
      <c r="DX76" s="454"/>
      <c r="DY76" s="454"/>
      <c r="DZ76" s="455"/>
      <c r="EA76" s="349"/>
    </row>
    <row r="77" spans="1:131" ht="13.5" customHeight="1">
      <c r="A77" s="268"/>
      <c r="B77" s="237"/>
      <c r="C77" s="237"/>
      <c r="D77" s="237"/>
      <c r="E77" s="453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454"/>
      <c r="X77" s="454"/>
      <c r="Y77" s="454"/>
      <c r="Z77" s="454"/>
      <c r="AA77" s="454"/>
      <c r="AB77" s="454"/>
      <c r="AC77" s="454"/>
      <c r="AD77" s="454"/>
      <c r="AE77" s="454"/>
      <c r="AF77" s="454"/>
      <c r="AG77" s="454"/>
      <c r="AH77" s="454"/>
      <c r="AI77" s="454"/>
      <c r="AJ77" s="454"/>
      <c r="AK77" s="454"/>
      <c r="AL77" s="455"/>
      <c r="AM77" s="456"/>
      <c r="AN77" s="457"/>
      <c r="AO77" s="457"/>
      <c r="AP77" s="457"/>
      <c r="AQ77" s="457"/>
      <c r="AR77" s="457"/>
      <c r="AS77" s="457"/>
      <c r="AT77" s="457"/>
      <c r="AU77" s="457"/>
      <c r="AV77" s="457"/>
      <c r="AW77" s="349"/>
      <c r="AX77" s="349"/>
      <c r="AY77" s="349"/>
      <c r="AZ77" s="349"/>
      <c r="BA77" s="349"/>
      <c r="BB77" s="349"/>
      <c r="BC77" s="349"/>
      <c r="BD77" s="349"/>
      <c r="BE77" s="349"/>
      <c r="BF77" s="349"/>
      <c r="BG77" s="349"/>
      <c r="BH77" s="349"/>
      <c r="BI77" s="349"/>
      <c r="BJ77" s="269"/>
      <c r="BK77" s="269"/>
      <c r="BL77" s="269"/>
      <c r="BN77" s="349"/>
      <c r="BO77" s="269"/>
      <c r="BP77" s="269"/>
      <c r="BQ77" s="269"/>
      <c r="BR77" s="269"/>
      <c r="CD77" s="454"/>
      <c r="CE77" s="454"/>
      <c r="CF77" s="455"/>
      <c r="CG77" s="349"/>
      <c r="CH77" s="457"/>
      <c r="CI77" s="457"/>
      <c r="CJ77" s="457"/>
      <c r="CK77" s="457"/>
      <c r="CL77" s="457"/>
      <c r="CM77" s="457"/>
      <c r="CN77" s="457"/>
      <c r="CO77" s="457"/>
      <c r="CP77" s="349"/>
      <c r="CQ77" s="349"/>
      <c r="CR77" s="349"/>
      <c r="CS77" s="349"/>
      <c r="CT77" s="349"/>
      <c r="CU77" s="349"/>
      <c r="CV77" s="349"/>
      <c r="CW77" s="349"/>
      <c r="CX77" s="349"/>
      <c r="CY77" s="349"/>
      <c r="CZ77" s="349"/>
      <c r="DA77" s="349"/>
      <c r="DB77" s="349"/>
      <c r="DC77" s="269"/>
      <c r="DD77" s="269"/>
      <c r="DE77" s="269"/>
      <c r="DH77" s="349"/>
      <c r="DI77" s="269"/>
      <c r="DJ77" s="269"/>
      <c r="DK77" s="269"/>
      <c r="DL77" s="269"/>
      <c r="DX77" s="454"/>
      <c r="DY77" s="454"/>
      <c r="DZ77" s="455"/>
      <c r="EA77" s="349"/>
    </row>
    <row r="78" spans="1:174" s="451" customFormat="1" ht="13.5" customHeight="1">
      <c r="A78" s="256">
        <v>37</v>
      </c>
      <c r="B78" s="548" t="s">
        <v>414</v>
      </c>
      <c r="C78" s="511" t="s">
        <v>241</v>
      </c>
      <c r="D78" s="511"/>
      <c r="E78" s="515">
        <v>6</v>
      </c>
      <c r="F78" s="512"/>
      <c r="G78" s="512">
        <v>7</v>
      </c>
      <c r="H78" s="512"/>
      <c r="I78" s="512">
        <v>5</v>
      </c>
      <c r="J78" s="512"/>
      <c r="K78" s="512">
        <v>5</v>
      </c>
      <c r="L78" s="512"/>
      <c r="M78" s="512">
        <v>7</v>
      </c>
      <c r="N78" s="512"/>
      <c r="O78" s="512">
        <v>5</v>
      </c>
      <c r="P78" s="512"/>
      <c r="Q78" s="512">
        <v>7</v>
      </c>
      <c r="R78" s="512"/>
      <c r="S78" s="512">
        <v>6</v>
      </c>
      <c r="T78" s="512"/>
      <c r="U78" s="445">
        <f>O78*$O$5+M78*$M$5+K78*$K$5+I78*$I$5+G78*$G$5+E78*$E$5</f>
        <v>144</v>
      </c>
      <c r="V78" s="446">
        <f>U78/$U$5</f>
        <v>5.76</v>
      </c>
      <c r="W78" s="513">
        <v>5</v>
      </c>
      <c r="X78" s="513"/>
      <c r="Y78" s="513">
        <v>5</v>
      </c>
      <c r="Z78" s="513"/>
      <c r="AA78" s="513"/>
      <c r="AB78" s="513"/>
      <c r="AC78" s="513">
        <v>5</v>
      </c>
      <c r="AD78" s="513"/>
      <c r="AE78" s="513"/>
      <c r="AF78" s="513"/>
      <c r="AG78" s="513">
        <v>5</v>
      </c>
      <c r="AH78" s="513"/>
      <c r="AI78" s="445">
        <f>AG78*$AG$5+AE78*$AE$5+AC78*$AC$5+AA78*AA$5+Y78*$Y$5+W78*$W$5</f>
        <v>90</v>
      </c>
      <c r="AJ78" s="446">
        <f>AI78/$AI$5</f>
        <v>3.6</v>
      </c>
      <c r="AK78" s="446">
        <f>(AI78+U78)/$AK$5</f>
        <v>4.68</v>
      </c>
      <c r="AL78" s="402" t="str">
        <f>IF(AK78&gt;=8.995,"XuÊt s¾c",IF(AK78&gt;=7.995,"Giái",IF(AK78&gt;=6.995,"Kh¸",IF(AK78&gt;=5.995,"TB Kh¸",IF(AK78&gt;=4.995,"Trung b×nh",IF(AK78&gt;=3.995,"YÕu",IF(AK78&lt;3.995,"KÐm")))))))</f>
        <v>YÕu</v>
      </c>
      <c r="AM78" s="845">
        <f>SUM((IF(E78&gt;=5,0,$E$5)),(IF(G78&gt;=5,0,$G$5)),(IF(I78&gt;=5,0,$I$5)),(IF(K78&gt;=5,0,$K$5)),(IF(M78&gt;=5,0,$M$5)),(IF(O78&gt;=5,0,$O$5)),(IF(W78&gt;=5,0,$W$5)),(IF(Y78&gt;=5,0,$Y$5)),(IF(AC78&gt;=5,0,$AC$5)),(IF(AE78&gt;=5,0,$AE$5)),(IF(AG78&gt;=5,0,$AG$5)),(IF(AA78&gt;=5,0,$AA$5)))</f>
        <v>7</v>
      </c>
      <c r="AN78" s="403" t="str">
        <f>IF($AK78&lt;3.495,"Th«i häc",IF($AK78&lt;4.995,"Ngõng häc",IF($AJ78&gt;25,"Ngõng häc","Lªn Líp")))</f>
        <v>Ngõng häc</v>
      </c>
      <c r="AO78" s="660"/>
      <c r="AP78" s="715"/>
      <c r="AQ78" s="660"/>
      <c r="AR78" s="715"/>
      <c r="AS78" s="660"/>
      <c r="AT78" s="715"/>
      <c r="AU78" s="660">
        <v>5</v>
      </c>
      <c r="AV78" s="715"/>
      <c r="AW78" s="660">
        <v>0</v>
      </c>
      <c r="AX78" s="660"/>
      <c r="AY78" s="660">
        <v>2</v>
      </c>
      <c r="AZ78" s="660">
        <v>2</v>
      </c>
      <c r="BA78" s="660"/>
      <c r="BB78" s="660"/>
      <c r="BC78" s="660"/>
      <c r="BD78" s="660"/>
      <c r="BE78" s="660"/>
      <c r="BF78" s="660"/>
      <c r="BG78" s="660"/>
      <c r="BH78" s="660"/>
      <c r="BI78" s="660"/>
      <c r="BJ78" s="512"/>
      <c r="BK78" s="257">
        <f>BI78*$BI$5+BG78*$BG$5+BE78*$BE$5+BC78*$BC$5+BA78*$BA$5+AY78*$AY$5+AW78*$AW$5+AU78*$AU$5+AS78*$AS$5+AQ78*$AQ$5+AO78*$AO$5</f>
        <v>21</v>
      </c>
      <c r="BL78" s="434">
        <f>BK78/$BK$5</f>
        <v>0.6</v>
      </c>
      <c r="BM78" s="845">
        <f>SUM((IF(AO78&gt;=5,0,$AO$5)),(IF(AQ78&gt;=5,0,$AQ$5)),(IF(AS78&gt;=5,0,$AS$5)),(IF(AU78&gt;=5,0,$AU$5)),(IF(AW78&gt;=5,0,$AW$5)),(IF(AY78&gt;=5,0,$AY$5)),(IF(BA78&gt;=5,0,$BA$5)),(IF(BC78&gt;=5,0,$BC$5)),(IF(BE78&gt;=5,0,$BE$5)),(IF(BG78&gt;=5,0,$BG$5)),(IF(BI78&gt;=5,0,$BI$5)),AM78)</f>
        <v>39</v>
      </c>
      <c r="BN78" s="827">
        <v>7</v>
      </c>
      <c r="BO78" s="513">
        <v>2</v>
      </c>
      <c r="BP78" s="827">
        <v>5</v>
      </c>
      <c r="BQ78" s="513">
        <v>2</v>
      </c>
      <c r="BR78" s="827">
        <v>5</v>
      </c>
      <c r="BS78" s="513">
        <v>2</v>
      </c>
      <c r="BT78" s="827">
        <v>5</v>
      </c>
      <c r="BU78" s="513">
        <v>2</v>
      </c>
      <c r="BV78" s="827">
        <v>6</v>
      </c>
      <c r="BW78" s="513"/>
      <c r="BX78" s="827"/>
      <c r="BY78" s="513"/>
      <c r="BZ78" s="827">
        <v>5</v>
      </c>
      <c r="CA78" s="512">
        <v>2</v>
      </c>
      <c r="CB78" s="258">
        <f>BZ78*$BZ$5+BX78*$BX$5+BV78*$BV$5+BT78*$BT$5+BR78*$BR$5+BP78*$BP$5+BN78*$BN$5</f>
        <v>123</v>
      </c>
      <c r="CC78" s="434">
        <f>CB78/$CB$5</f>
        <v>4.92</v>
      </c>
      <c r="CD78" s="357">
        <f>(CB78+BK78)/$CD$5</f>
        <v>2.4</v>
      </c>
      <c r="CE78" s="845">
        <f>SUM((IF(BN78&gt;=5,0,$BN$5)),(IF(BP78&gt;=5,0,$BP$5)),(IF(BR78&gt;=5,0,$BR$5)),(IF(BT78&gt;=5,0,$BT$5)),(IF(BV78&gt;=5,0,$BV$5)),(IF(BX78&gt;=5,0,$BX$5)),(IF(BZ78&gt;=5,0,$BZ$5)),BM78)</f>
        <v>42</v>
      </c>
      <c r="CF78" s="256" t="str">
        <f>IF(CD78&gt;=8.995,"XuÊt s¾c",IF(CD78&gt;=7.995,"Giái",IF(CD78&gt;=6.995,"Kh¸",IF(CD78&gt;=5.995,"TB Kh¸",IF(CD78&gt;=4.995,"Trung b×nh",IF(CD78&gt;=3.995,"YÕu",IF(CD78&lt;3.995,"KÐm")))))))</f>
        <v>KÐm</v>
      </c>
      <c r="CG78" s="831" t="str">
        <f>IF($CD78&lt;3.495,"Th«i häc",IF($CD78&lt;4.95,"Ngõng häc",IF($CE78&gt;25,"Ngõng häc","Lªn líp")))</f>
        <v>Th«i häc</v>
      </c>
      <c r="CH78" s="660"/>
      <c r="CI78" s="715"/>
      <c r="CJ78" s="660"/>
      <c r="CK78" s="715"/>
      <c r="CL78" s="660">
        <v>5</v>
      </c>
      <c r="CM78" s="715"/>
      <c r="CN78" s="660"/>
      <c r="CO78" s="715"/>
      <c r="CP78" s="660"/>
      <c r="CQ78" s="660"/>
      <c r="CR78" s="660"/>
      <c r="CS78" s="660"/>
      <c r="CT78" s="660"/>
      <c r="CU78" s="660"/>
      <c r="CV78" s="660"/>
      <c r="CW78" s="660"/>
      <c r="CX78" s="660"/>
      <c r="CY78" s="660"/>
      <c r="CZ78" s="660"/>
      <c r="DA78" s="660"/>
      <c r="DB78" s="660"/>
      <c r="DC78" s="512"/>
      <c r="DD78" s="257">
        <f>DB78*$DB$5+CZ78*$CZ$5+CX78*$CX$5+CV78*$CV$5+CT78*$CT$5+CR78*$CR$5+CP78*$CP$5+CN78*$CN$5+CL78*$CL$5+CJ78*$CJ$5+CH78*$CH$5</f>
        <v>15</v>
      </c>
      <c r="DE78" s="434">
        <f>DD78/$DD$5</f>
        <v>0.45454545454545453</v>
      </c>
      <c r="DF78" s="845">
        <f>SUM((IF(CH78&gt;=5,0,$CH$5)),(IF(CJ78&gt;=5,0,$CJ$5)),(IF(CL78&gt;=5,0,$CL$5)),(IF(CN78&gt;=5,0,$CN$5)),(IF(CP78&gt;=5,0,$CP$5)),(IF(CR78&gt;=5,0,$CR$5)),(IF(CT78&gt;=5,0,$CT$5)),(IF(CV78&gt;=5,0,$CV$5)),(IF(CX78&gt;=5,0,$CX$5)),(IF(CZ78&gt;=5,0,$CZ$5)),(IF(DB78&gt;=5,0,$DB$5)),CE78)</f>
        <v>72</v>
      </c>
      <c r="DG78" s="845"/>
      <c r="DH78" s="827"/>
      <c r="DI78" s="513"/>
      <c r="DJ78" s="827"/>
      <c r="DK78" s="513"/>
      <c r="DL78" s="827"/>
      <c r="DM78" s="513"/>
      <c r="DN78" s="827"/>
      <c r="DO78" s="513"/>
      <c r="DP78" s="827"/>
      <c r="DQ78" s="513"/>
      <c r="DR78" s="827"/>
      <c r="DS78" s="513"/>
      <c r="DT78" s="827"/>
      <c r="DU78" s="512"/>
      <c r="DV78" s="258">
        <f>DT78*$BZ$5+DR78*$BX$5+DP78*$BV$5+DN78*$BT$5+DL78*$BR$5+DJ78*$BP$5+DH78*$BN$5</f>
        <v>0</v>
      </c>
      <c r="DW78" s="434">
        <f>DV78/$CB$5</f>
        <v>0</v>
      </c>
      <c r="DX78" s="357">
        <f>(DV78+DD78)/$CD$5</f>
        <v>0.25</v>
      </c>
      <c r="DY78" s="845">
        <f>SUM((IF(DH78&gt;=5,0,$BN$5)),(IF(DJ78&gt;=5,0,$BP$5)),(IF(DL78&gt;=5,0,$BR$5)),(IF(DN78&gt;=5,0,$BT$5)),(IF(DP78&gt;=5,0,$BV$5)),(IF(DR78&gt;=5,0,$BX$5)),(IF(DT78&gt;=5,0,$BZ$5)),DF78)</f>
        <v>97</v>
      </c>
      <c r="DZ78" s="256" t="str">
        <f>IF(DX78&gt;=8.995,"XuÊt s¾c",IF(DX78&gt;=7.995,"Giái",IF(DX78&gt;=6.995,"Kh¸",IF(DX78&gt;=5.995,"TB Kh¸",IF(DX78&gt;=4.995,"Trung b×nh",IF(DX78&gt;=3.995,"YÕu",IF(DX78&lt;3.995,"KÐm")))))))</f>
        <v>KÐm</v>
      </c>
      <c r="EA78" s="832" t="str">
        <f>IF($CD78&lt;3.495,"Th«i häc",IF($CD78&lt;4.995,"Ngõng häc",IF($CD78&gt;25,"Ngõng häc","Lªn líp")))</f>
        <v>Th«i häc</v>
      </c>
      <c r="EB78" s="450"/>
      <c r="EC78" s="450"/>
      <c r="ED78" s="450"/>
      <c r="EE78" s="450"/>
      <c r="EF78" s="450"/>
      <c r="EG78" s="450"/>
      <c r="EH78" s="450"/>
      <c r="EI78" s="450"/>
      <c r="EJ78" s="450"/>
      <c r="EK78" s="450"/>
      <c r="EL78" s="450"/>
      <c r="EM78" s="450"/>
      <c r="EN78" s="450"/>
      <c r="EO78" s="450"/>
      <c r="EP78" s="450"/>
      <c r="EQ78" s="450"/>
      <c r="ER78" s="450"/>
      <c r="ES78" s="450"/>
      <c r="ET78" s="450"/>
      <c r="EU78" s="450"/>
      <c r="EV78" s="450"/>
      <c r="EW78" s="450"/>
      <c r="EX78" s="450"/>
      <c r="EY78" s="450"/>
      <c r="EZ78" s="450"/>
      <c r="FA78" s="450"/>
      <c r="FB78" s="450"/>
      <c r="FC78" s="450"/>
      <c r="FD78" s="450"/>
      <c r="FE78" s="450"/>
      <c r="FF78" s="450"/>
      <c r="FG78" s="450"/>
      <c r="FH78" s="450"/>
      <c r="FI78" s="450"/>
      <c r="FJ78" s="450"/>
      <c r="FK78" s="450"/>
      <c r="FL78" s="450"/>
      <c r="FM78" s="450"/>
      <c r="FN78" s="450"/>
      <c r="FO78" s="450"/>
      <c r="FP78" s="450"/>
      <c r="FQ78" s="450"/>
      <c r="FR78" s="450"/>
    </row>
    <row r="79" spans="1:174" s="451" customFormat="1" ht="13.5" customHeight="1">
      <c r="A79" s="256">
        <v>39</v>
      </c>
      <c r="B79" s="548" t="s">
        <v>186</v>
      </c>
      <c r="C79" s="511" t="s">
        <v>63</v>
      </c>
      <c r="D79" s="511"/>
      <c r="E79" s="515">
        <v>6</v>
      </c>
      <c r="F79" s="512"/>
      <c r="G79" s="512">
        <v>5</v>
      </c>
      <c r="H79" s="512"/>
      <c r="I79" s="512">
        <v>5</v>
      </c>
      <c r="J79" s="512"/>
      <c r="K79" s="512">
        <v>3</v>
      </c>
      <c r="L79" s="512"/>
      <c r="M79" s="512">
        <v>4</v>
      </c>
      <c r="N79" s="512">
        <v>4</v>
      </c>
      <c r="O79" s="512">
        <v>5</v>
      </c>
      <c r="P79" s="512">
        <v>3</v>
      </c>
      <c r="Q79" s="512">
        <v>7</v>
      </c>
      <c r="R79" s="512"/>
      <c r="S79" s="512">
        <v>5</v>
      </c>
      <c r="T79" s="512"/>
      <c r="U79" s="445">
        <f>O79*$O$5+M79*$M$5+K79*$K$5+I79*$I$5+G79*$G$5+E79*$E$5</f>
        <v>117</v>
      </c>
      <c r="V79" s="446">
        <f>U79/$U$5</f>
        <v>4.68</v>
      </c>
      <c r="W79" s="513">
        <v>6</v>
      </c>
      <c r="X79" s="513"/>
      <c r="Y79" s="513">
        <v>6</v>
      </c>
      <c r="Z79" s="513"/>
      <c r="AA79" s="513">
        <v>5</v>
      </c>
      <c r="AB79" s="513"/>
      <c r="AC79" s="513">
        <v>7</v>
      </c>
      <c r="AD79" s="513"/>
      <c r="AE79" s="513">
        <v>5</v>
      </c>
      <c r="AF79" s="513"/>
      <c r="AG79" s="513">
        <v>5</v>
      </c>
      <c r="AH79" s="513"/>
      <c r="AI79" s="445">
        <f>AG79*$AG$5+AE79*$AE$5+AC79*$AC$5+AA79*AA$5+Y79*$Y$5+W79*$W$5</f>
        <v>141</v>
      </c>
      <c r="AJ79" s="446">
        <f>AI79/$AI$5</f>
        <v>5.64</v>
      </c>
      <c r="AK79" s="446">
        <f>(AI79+U79)/$AK$5</f>
        <v>5.16</v>
      </c>
      <c r="AL79" s="402" t="str">
        <f>IF(AK79&gt;=8.995,"XuÊt s¾c",IF(AK79&gt;=7.995,"Giái",IF(AK79&gt;=6.995,"Kh¸",IF(AK79&gt;=5.995,"TB Kh¸",IF(AK79&gt;=4.995,"Trung b×nh",IF(AK79&gt;=3.995,"YÕu",IF(AK79&lt;3.995,"KÐm")))))))</f>
        <v>Trung b×nh</v>
      </c>
      <c r="AM79" s="845">
        <f>SUM((IF(E79&gt;=5,0,$E$5)),(IF(G79&gt;=5,0,$G$5)),(IF(I79&gt;=5,0,$I$5)),(IF(K79&gt;=5,0,$K$5)),(IF(M79&gt;=5,0,$M$5)),(IF(O79&gt;=5,0,$O$5)),(IF(W79&gt;=5,0,$W$5)),(IF(Y79&gt;=5,0,$Y$5)),(IF(AC79&gt;=5,0,$AC$5)),(IF(AE79&gt;=5,0,$AE$5)),(IF(AG79&gt;=5,0,$AG$5)),(IF(AA79&gt;=5,0,$AA$5)))</f>
        <v>8</v>
      </c>
      <c r="AN79" s="403" t="str">
        <f>IF($AK79&lt;3.495,"Th«i häc",IF($AK79&lt;4.995,"Ngõng häc",IF($AJ79&gt;25,"Ngõng häc","Lªn Líp")))</f>
        <v>Lªn Líp</v>
      </c>
      <c r="AO79" s="660">
        <v>7</v>
      </c>
      <c r="AP79" s="715"/>
      <c r="AQ79" s="660">
        <v>1</v>
      </c>
      <c r="AR79" s="715">
        <v>1</v>
      </c>
      <c r="AS79" s="660"/>
      <c r="AT79" s="715"/>
      <c r="AU79" s="660">
        <v>4</v>
      </c>
      <c r="AV79" s="715">
        <v>4</v>
      </c>
      <c r="AW79" s="660">
        <v>7</v>
      </c>
      <c r="AX79" s="660">
        <v>3</v>
      </c>
      <c r="AY79" s="660"/>
      <c r="AZ79" s="660"/>
      <c r="BA79" s="660">
        <v>5</v>
      </c>
      <c r="BB79" s="660">
        <v>4</v>
      </c>
      <c r="BC79" s="660"/>
      <c r="BD79" s="660"/>
      <c r="BE79" s="660">
        <v>5</v>
      </c>
      <c r="BF79" s="660"/>
      <c r="BG79" s="660">
        <v>5</v>
      </c>
      <c r="BH79" s="660"/>
      <c r="BI79" s="660">
        <v>4</v>
      </c>
      <c r="BJ79" s="512">
        <v>4</v>
      </c>
      <c r="BK79" s="257">
        <f>BI79*$BI$5+BG79*$BG$5+BE79*$BE$5+BC79*$BC$5+BA79*$BA$5+AY79*$AY$5+AW79*$AW$5+AU79*$AU$5+AS79*$AS$5+AQ79*$AQ$5+AO79*$AO$5</f>
        <v>120</v>
      </c>
      <c r="BL79" s="434">
        <f>BK79/$BK$5</f>
        <v>3.4285714285714284</v>
      </c>
      <c r="BM79" s="845">
        <f>SUM((IF(AO79&gt;=5,0,$AO$5)),(IF(AQ79&gt;=5,0,$AQ$5)),(IF(AS79&gt;=5,0,$AS$5)),(IF(AU79&gt;=5,0,$AU$5)),(IF(AW79&gt;=5,0,$AW$5)),(IF(AY79&gt;=5,0,$AY$5)),(IF(BA79&gt;=5,0,$BA$5)),(IF(BC79&gt;=5,0,$BC$5)),(IF(BE79&gt;=5,0,$BE$5)),(IF(BG79&gt;=5,0,$BG$5)),(IF(BI79&gt;=5,0,$BI$5)),AM79)</f>
        <v>27</v>
      </c>
      <c r="BN79" s="827">
        <v>5</v>
      </c>
      <c r="BO79" s="513">
        <v>3</v>
      </c>
      <c r="BP79" s="827">
        <v>5</v>
      </c>
      <c r="BQ79" s="513">
        <v>2</v>
      </c>
      <c r="BR79" s="827">
        <v>5</v>
      </c>
      <c r="BS79" s="513"/>
      <c r="BT79" s="827">
        <v>4</v>
      </c>
      <c r="BU79" s="513">
        <v>3</v>
      </c>
      <c r="BV79" s="827"/>
      <c r="BW79" s="513"/>
      <c r="BX79" s="827">
        <v>6</v>
      </c>
      <c r="BY79" s="513">
        <v>4</v>
      </c>
      <c r="BZ79" s="827">
        <v>2</v>
      </c>
      <c r="CA79" s="512">
        <v>1</v>
      </c>
      <c r="CB79" s="258">
        <f>BZ79*$BZ$5+BX79*$BX$5+BV79*$BV$5+BT79*$BT$5+BR79*$BR$5+BP79*$BP$5+BN79*$BN$5</f>
        <v>100</v>
      </c>
      <c r="CC79" s="434">
        <f>CB79/$CB$5</f>
        <v>4</v>
      </c>
      <c r="CD79" s="357">
        <f>(CB79+BK79)/$CD$5</f>
        <v>3.6666666666666665</v>
      </c>
      <c r="CE79" s="845">
        <f>SUM((IF(BN79&gt;=5,0,$BN$5)),(IF(BP79&gt;=5,0,$BP$5)),(IF(BR79&gt;=5,0,$BR$5)),(IF(BT79&gt;=5,0,$BT$5)),(IF(BV79&gt;=5,0,$BV$5)),(IF(BX79&gt;=5,0,$BX$5)),(IF(BZ79&gt;=5,0,$BZ$5)),BM79)</f>
        <v>37</v>
      </c>
      <c r="CF79" s="256" t="str">
        <f>IF(CD79&gt;=8.995,"XuÊt s¾c",IF(CD79&gt;=7.995,"Giái",IF(CD79&gt;=6.995,"Kh¸",IF(CD79&gt;=5.995,"TB Kh¸",IF(CD79&gt;=4.995,"Trung b×nh",IF(CD79&gt;=3.995,"YÕu",IF(CD79&lt;3.995,"KÐm")))))))</f>
        <v>KÐm</v>
      </c>
      <c r="CG79" s="832" t="str">
        <f>IF($CD79&lt;3.495,"Th«i häc",IF($CD79&lt;4.995,"Ngõng häc",IF($CD79&gt;25,"Ngõng häc","Lªn líp")))</f>
        <v>Ngõng häc</v>
      </c>
      <c r="CH79" s="660"/>
      <c r="CI79" s="715"/>
      <c r="CJ79" s="660"/>
      <c r="CK79" s="715"/>
      <c r="CL79" s="660"/>
      <c r="CM79" s="715"/>
      <c r="CN79" s="660"/>
      <c r="CO79" s="715"/>
      <c r="CP79" s="660"/>
      <c r="CQ79" s="660"/>
      <c r="CR79" s="660"/>
      <c r="CS79" s="660"/>
      <c r="CT79" s="660"/>
      <c r="CU79" s="660"/>
      <c r="CV79" s="660"/>
      <c r="CW79" s="660"/>
      <c r="CX79" s="660"/>
      <c r="CY79" s="660"/>
      <c r="CZ79" s="660"/>
      <c r="DA79" s="660"/>
      <c r="DB79" s="660"/>
      <c r="DC79" s="512"/>
      <c r="DD79" s="257">
        <f>DB79*$BI$5+CZ79*$BG$5+CX79*$BE$5+CV79*$BC$5+CT79*$BA$5+CR79*$AY$5+CP79*$AW$5+CN79*$AU$5+CL79*$AS$5+CJ79*$AQ$5+CH79*$AO$5</f>
        <v>0</v>
      </c>
      <c r="DE79" s="434">
        <f>DD79/$BK$5</f>
        <v>0</v>
      </c>
      <c r="DF79" s="845">
        <f>SUM((IF(CH79&gt;=5,0,$AO$5)),(IF(CJ79&gt;=5,0,$AQ$5)),(IF(CL79&gt;=5,0,$AS$5)),(IF(CN79&gt;=5,0,$AU$5)),(IF(CP79&gt;=5,0,$AW$5)),(IF(CR79&gt;=5,0,$AY$5)),(IF(CT79&gt;=5,0,$BA$5)),(IF(CV79&gt;=5,0,$BC$5)),(IF(CX79&gt;=5,0,$BE$5)),(IF(CZ79&gt;=5,0,$BG$5)),(IF(DB79&gt;=5,0,$BI$5)),CF79)</f>
        <v>35</v>
      </c>
      <c r="DG79" s="845"/>
      <c r="DH79" s="827"/>
      <c r="DI79" s="513"/>
      <c r="DJ79" s="827"/>
      <c r="DK79" s="513"/>
      <c r="DL79" s="827"/>
      <c r="DM79" s="513"/>
      <c r="DN79" s="827"/>
      <c r="DO79" s="513"/>
      <c r="DP79" s="827"/>
      <c r="DQ79" s="513"/>
      <c r="DR79" s="827"/>
      <c r="DS79" s="513"/>
      <c r="DT79" s="827"/>
      <c r="DU79" s="512"/>
      <c r="DV79" s="258">
        <f>DT79*$BZ$5+DR79*$BX$5+DP79*$BV$5+DN79*$BT$5+DL79*$BR$5+DJ79*$BP$5+DH79*$BN$5</f>
        <v>0</v>
      </c>
      <c r="DW79" s="434">
        <f>DV79/$CB$5</f>
        <v>0</v>
      </c>
      <c r="DX79" s="357">
        <f>(DV79+DD79)/$CD$5</f>
        <v>0</v>
      </c>
      <c r="DY79" s="845">
        <f>SUM((IF(DH79&gt;=5,0,$BN$5)),(IF(DJ79&gt;=5,0,$BP$5)),(IF(DL79&gt;=5,0,$BR$5)),(IF(DN79&gt;=5,0,$BT$5)),(IF(DP79&gt;=5,0,$BV$5)),(IF(DR79&gt;=5,0,$BX$5)),(IF(DT79&gt;=5,0,$BZ$5)),DF79)</f>
        <v>60</v>
      </c>
      <c r="DZ79" s="256" t="str">
        <f>IF(DX79&gt;=8.995,"XuÊt s¾c",IF(DX79&gt;=7.995,"Giái",IF(DX79&gt;=6.995,"Kh¸",IF(DX79&gt;=5.995,"TB Kh¸",IF(DX79&gt;=4.995,"Trung b×nh",IF(DX79&gt;=3.995,"YÕu",IF(DX79&lt;3.995,"KÐm")))))))</f>
        <v>KÐm</v>
      </c>
      <c r="EA79" s="832" t="str">
        <f>IF($CD79&lt;3.495,"Th«i häc",IF($CD79&lt;4.995,"Ngõng häc",IF($CD79&gt;25,"Ngõng häc","Lªn líp")))</f>
        <v>Ngõng häc</v>
      </c>
      <c r="EB79" s="450"/>
      <c r="EC79" s="450"/>
      <c r="ED79" s="450"/>
      <c r="EE79" s="450"/>
      <c r="EF79" s="450"/>
      <c r="EG79" s="450"/>
      <c r="EH79" s="450"/>
      <c r="EI79" s="450"/>
      <c r="EJ79" s="450"/>
      <c r="EK79" s="450"/>
      <c r="EL79" s="450"/>
      <c r="EM79" s="450"/>
      <c r="EN79" s="450"/>
      <c r="EO79" s="450"/>
      <c r="EP79" s="450"/>
      <c r="EQ79" s="450"/>
      <c r="ER79" s="450"/>
      <c r="ES79" s="450"/>
      <c r="ET79" s="450"/>
      <c r="EU79" s="450"/>
      <c r="EV79" s="450"/>
      <c r="EW79" s="450"/>
      <c r="EX79" s="450"/>
      <c r="EY79" s="450"/>
      <c r="EZ79" s="450"/>
      <c r="FA79" s="450"/>
      <c r="FB79" s="450"/>
      <c r="FC79" s="450"/>
      <c r="FD79" s="450"/>
      <c r="FE79" s="450"/>
      <c r="FF79" s="450"/>
      <c r="FG79" s="450"/>
      <c r="FH79" s="450"/>
      <c r="FI79" s="450"/>
      <c r="FJ79" s="450"/>
      <c r="FK79" s="450"/>
      <c r="FL79" s="450"/>
      <c r="FM79" s="450"/>
      <c r="FN79" s="450"/>
      <c r="FO79" s="450"/>
      <c r="FP79" s="450"/>
      <c r="FQ79" s="450"/>
      <c r="FR79" s="450"/>
    </row>
    <row r="81" spans="1:174" s="451" customFormat="1" ht="13.5" customHeight="1">
      <c r="A81" s="256">
        <v>13</v>
      </c>
      <c r="B81" s="548" t="s">
        <v>254</v>
      </c>
      <c r="C81" s="511" t="s">
        <v>187</v>
      </c>
      <c r="D81" s="775" t="s">
        <v>493</v>
      </c>
      <c r="E81" s="549">
        <v>5</v>
      </c>
      <c r="F81" s="549">
        <v>3</v>
      </c>
      <c r="G81" s="445"/>
      <c r="H81" s="445"/>
      <c r="I81" s="445">
        <v>4</v>
      </c>
      <c r="J81" s="445">
        <v>4</v>
      </c>
      <c r="K81" s="445">
        <v>4</v>
      </c>
      <c r="L81" s="445">
        <v>4</v>
      </c>
      <c r="M81" s="445"/>
      <c r="N81" s="445"/>
      <c r="O81" s="445">
        <v>4</v>
      </c>
      <c r="P81" s="445">
        <v>1</v>
      </c>
      <c r="Q81" s="445">
        <v>7</v>
      </c>
      <c r="R81" s="445"/>
      <c r="S81" s="445"/>
      <c r="T81" s="550"/>
      <c r="U81" s="445">
        <f>O81*$O$5+M81*$M$5+K81*$K$5+I81*$I$5+G81*$G$5+E81*$E$5</f>
        <v>77</v>
      </c>
      <c r="V81" s="446">
        <f>U81/$U$5</f>
        <v>3.08</v>
      </c>
      <c r="W81" s="445">
        <v>5</v>
      </c>
      <c r="X81" s="445">
        <v>2</v>
      </c>
      <c r="Y81" s="445">
        <v>6</v>
      </c>
      <c r="Z81" s="445"/>
      <c r="AA81" s="445">
        <v>7</v>
      </c>
      <c r="AB81" s="445"/>
      <c r="AC81" s="445">
        <v>4</v>
      </c>
      <c r="AD81" s="445">
        <v>1</v>
      </c>
      <c r="AE81" s="445">
        <v>6</v>
      </c>
      <c r="AF81" s="445"/>
      <c r="AG81" s="445">
        <v>5</v>
      </c>
      <c r="AH81" s="445">
        <v>2</v>
      </c>
      <c r="AI81" s="445">
        <f>AG81*$AG$5+AE81*$AE$5+AC81*$AC$5+AA81*AA$5+Y81*$Y$5+W81*$W$5</f>
        <v>135</v>
      </c>
      <c r="AJ81" s="446">
        <f>AI81/$AI$5</f>
        <v>5.4</v>
      </c>
      <c r="AK81" s="446">
        <f>(AI81+U81)/$AK$5</f>
        <v>4.24</v>
      </c>
      <c r="AL81" s="402" t="str">
        <f>IF(AK81&gt;=8.995,"XuÊt s¾c",IF(AK81&gt;=7.995,"Giái",IF(AK81&gt;=6.995,"Kh¸",IF(AK81&gt;=5.995,"TB Kh¸",IF(AK81&gt;=4.995,"Trung b×nh",IF(AK81&gt;=3.995,"YÕu",IF(AK81&lt;3.995,"KÐm")))))))</f>
        <v>YÕu</v>
      </c>
      <c r="AM81" s="845">
        <f>SUM((IF(E81&gt;=5,0,$E$5)),(IF(G81&gt;=5,0,$G$5)),(IF(I81&gt;=5,0,$I$5)),(IF(K81&gt;=5,0,$K$5)),(IF(M81&gt;=5,0,$M$5)),(IF(O81&gt;=5,0,$O$5)),(IF(W81&gt;=5,0,$W$5)),(IF(Y81&gt;=5,0,$Y$5)),(IF(AC81&gt;=5,0,$AC$5)),(IF(AE81&gt;=5,0,$AE$5)),(IF(AG81&gt;=5,0,$AG$5)),(IF(AA81&gt;=5,0,$AA$5)))</f>
        <v>23</v>
      </c>
      <c r="AN81" s="403" t="str">
        <f>IF($AK81&lt;3.495,"Th«i häc",IF($AK81&lt;4.995,"Ngõng häc",IF($AJ81&gt;25,"Ngõng häc","Lªn Líp")))</f>
        <v>Ngõng häc</v>
      </c>
      <c r="AO81" s="445">
        <v>5</v>
      </c>
      <c r="AP81" s="715"/>
      <c r="AQ81" s="445">
        <v>2</v>
      </c>
      <c r="AR81" s="715">
        <v>2</v>
      </c>
      <c r="AS81" s="445">
        <v>6</v>
      </c>
      <c r="AT81" s="715">
        <v>3</v>
      </c>
      <c r="AU81" s="445">
        <v>5</v>
      </c>
      <c r="AV81" s="715"/>
      <c r="AW81" s="445"/>
      <c r="AX81" s="445"/>
      <c r="AY81" s="445">
        <v>7</v>
      </c>
      <c r="AZ81" s="445"/>
      <c r="BA81" s="445">
        <v>5</v>
      </c>
      <c r="BB81" s="445"/>
      <c r="BC81" s="445">
        <v>6</v>
      </c>
      <c r="BD81" s="445"/>
      <c r="BE81" s="445">
        <v>8</v>
      </c>
      <c r="BF81" s="445"/>
      <c r="BG81" s="445">
        <v>4</v>
      </c>
      <c r="BH81" s="445"/>
      <c r="BI81" s="445">
        <v>5</v>
      </c>
      <c r="BJ81" s="552"/>
      <c r="BK81" s="257">
        <f>BI81*$BI$5+BG81*$BG$5+BE81*$BE$5+BC81*$BC$5+BA81*$BA$5+AY81*$AY$5+AW81*$AW$5+AU81*$AU$5+AS81*$AS$5+AQ81*$AQ$5+AO81*$AO$5</f>
        <v>165</v>
      </c>
      <c r="BL81" s="434">
        <f>BK81/$BK$5</f>
        <v>4.714285714285714</v>
      </c>
      <c r="BM81" s="845">
        <f>SUM((IF(AO81&gt;=5,0,$AO$5)),(IF(AQ81&gt;=5,0,$AQ$5)),(IF(AS81&gt;=5,0,$AS$5)),(IF(AU81&gt;=5,0,$AU$5)),(IF(AW81&gt;=5,0,$AW$5)),(IF(AY81&gt;=5,0,$AY$5)),(IF(BA81&gt;=5,0,$BA$5)),(IF(BC81&gt;=5,0,$BC$5)),(IF(BE81&gt;=5,0,$BE$5)),(IF(BG81&gt;=5,0,$BG$5)),(IF(BI81&gt;=5,0,$BI$5)),AM81)</f>
        <v>34</v>
      </c>
      <c r="BN81" s="445">
        <v>2</v>
      </c>
      <c r="BO81" s="549">
        <v>2</v>
      </c>
      <c r="BP81" s="445">
        <v>2</v>
      </c>
      <c r="BQ81" s="549"/>
      <c r="BR81" s="445"/>
      <c r="BS81" s="549"/>
      <c r="BT81" s="445"/>
      <c r="BU81" s="549"/>
      <c r="BV81" s="445"/>
      <c r="BW81" s="549"/>
      <c r="BX81" s="445"/>
      <c r="BY81" s="549"/>
      <c r="BZ81" s="445"/>
      <c r="CA81" s="552"/>
      <c r="CB81" s="258">
        <f>BZ81*$BZ$5+BX81*$BX$5+BV81*$BV$5+BT81*$BT$5+BR81*$BR$5+BP81*$BP$5+BN81*$BN$5</f>
        <v>16</v>
      </c>
      <c r="CC81" s="434">
        <f>CB81/$CB$5</f>
        <v>0.64</v>
      </c>
      <c r="CD81" s="357">
        <f>(CB81+BK81)/$CD$5</f>
        <v>3.0166666666666666</v>
      </c>
      <c r="CE81" s="845">
        <f>SUM((IF(BN81&gt;=5,0,$BN$5)),(IF(BP81&gt;=5,0,$BP$5)),(IF(BR81&gt;=5,0,$BR$5)),(IF(BT81&gt;=5,0,$BT$5)),(IF(BV81&gt;=5,0,$BV$5)),(IF(BX81&gt;=5,0,$BX$5)),(IF(BZ81&gt;=5,0,$BZ$5)),BM81)</f>
        <v>59</v>
      </c>
      <c r="CF81" s="256" t="str">
        <f>IF(CD81&gt;=8.995,"XuÊt s¾c",IF(CD81&gt;=7.995,"Giái",IF(CD81&gt;=6.995,"Kh¸",IF(CD81&gt;=5.995,"TB Kh¸",IF(CD81&gt;=4.995,"Trung b×nh",IF(CD81&gt;=3.995,"YÕu",IF(CD81&lt;3.995,"KÐm")))))))</f>
        <v>KÐm</v>
      </c>
      <c r="CG81" s="832" t="str">
        <f>IF($CD81&lt;3.495,"Th«i häc",IF($CD81&lt;4.995,"Ngõng häc",IF($CD81&gt;25,"Ngõng häc","Lªn líp")))</f>
        <v>Th«i häc</v>
      </c>
      <c r="CH81" s="445"/>
      <c r="CI81" s="715"/>
      <c r="CJ81" s="445"/>
      <c r="CK81" s="715"/>
      <c r="CL81" s="445"/>
      <c r="CM81" s="715"/>
      <c r="CN81" s="445"/>
      <c r="CO81" s="715"/>
      <c r="CP81" s="445"/>
      <c r="CQ81" s="445"/>
      <c r="CR81" s="445"/>
      <c r="CS81" s="445"/>
      <c r="CT81" s="445"/>
      <c r="CU81" s="445"/>
      <c r="CV81" s="445"/>
      <c r="CW81" s="445"/>
      <c r="CX81" s="445"/>
      <c r="CY81" s="445"/>
      <c r="CZ81" s="445"/>
      <c r="DA81" s="445"/>
      <c r="DB81" s="445"/>
      <c r="DC81" s="552"/>
      <c r="DD81" s="257">
        <f>DB81*$BI$5+CZ81*$BG$5+CX81*$BE$5+CV81*$BC$5+CT81*$BA$5+CR81*$AY$5+CP81*$AW$5+CN81*$AU$5+CL81*$AS$5+CJ81*$AQ$5+CH81*$AO$5</f>
        <v>0</v>
      </c>
      <c r="DE81" s="434">
        <f>DD81/$BK$5</f>
        <v>0</v>
      </c>
      <c r="DF81" s="845">
        <f>SUM((IF(CH81&gt;=5,0,$AO$5)),(IF(CJ81&gt;=5,0,$AQ$5)),(IF(CL81&gt;=5,0,$AS$5)),(IF(CN81&gt;=5,0,$AU$5)),(IF(CP81&gt;=5,0,$AW$5)),(IF(CR81&gt;=5,0,$AY$5)),(IF(CT81&gt;=5,0,$BA$5)),(IF(CV81&gt;=5,0,$BC$5)),(IF(CX81&gt;=5,0,$BE$5)),(IF(CZ81&gt;=5,0,$BG$5)),(IF(DB81&gt;=5,0,$BI$5)),CF81)</f>
        <v>35</v>
      </c>
      <c r="DG81" s="845"/>
      <c r="DH81" s="445"/>
      <c r="DI81" s="549"/>
      <c r="DJ81" s="445"/>
      <c r="DK81" s="549"/>
      <c r="DL81" s="445"/>
      <c r="DM81" s="549"/>
      <c r="DN81" s="445"/>
      <c r="DO81" s="549"/>
      <c r="DP81" s="445"/>
      <c r="DQ81" s="549"/>
      <c r="DR81" s="445"/>
      <c r="DS81" s="549"/>
      <c r="DT81" s="445"/>
      <c r="DU81" s="552"/>
      <c r="DV81" s="258">
        <f>DT81*$BZ$5+DR81*$BX$5+DP81*$BV$5+DN81*$BT$5+DL81*$BR$5+DJ81*$BP$5+DH81*$BN$5</f>
        <v>0</v>
      </c>
      <c r="DW81" s="434">
        <f>DV81/$CB$5</f>
        <v>0</v>
      </c>
      <c r="DX81" s="357">
        <f>(DV81+DD81)/$CD$5</f>
        <v>0</v>
      </c>
      <c r="DY81" s="845">
        <f>SUM((IF(DH81&gt;=5,0,$BN$5)),(IF(DJ81&gt;=5,0,$BP$5)),(IF(DL81&gt;=5,0,$BR$5)),(IF(DN81&gt;=5,0,$BT$5)),(IF(DP81&gt;=5,0,$BV$5)),(IF(DR81&gt;=5,0,$BX$5)),(IF(DT81&gt;=5,0,$BZ$5)),DF81)</f>
        <v>60</v>
      </c>
      <c r="DZ81" s="256" t="str">
        <f>IF(DX81&gt;=8.995,"XuÊt s¾c",IF(DX81&gt;=7.995,"Giái",IF(DX81&gt;=6.995,"Kh¸",IF(DX81&gt;=5.995,"TB Kh¸",IF(DX81&gt;=4.995,"Trung b×nh",IF(DX81&gt;=3.995,"YÕu",IF(DX81&lt;3.995,"KÐm")))))))</f>
        <v>KÐm</v>
      </c>
      <c r="EA81" s="832" t="str">
        <f>IF($CD81&lt;3.495,"Th«i häc",IF($CD81&lt;4.995,"Ngõng häc",IF($CD81&gt;25,"Ngõng häc","Lªn líp")))</f>
        <v>Th«i häc</v>
      </c>
      <c r="EB81" s="552"/>
      <c r="EC81" s="552"/>
      <c r="ED81" s="552"/>
      <c r="EE81" s="552"/>
      <c r="EF81" s="552"/>
      <c r="EG81" s="552"/>
      <c r="EH81" s="552"/>
      <c r="EI81" s="552"/>
      <c r="EJ81" s="555"/>
      <c r="EK81" s="450"/>
      <c r="EL81" s="450"/>
      <c r="EM81" s="450"/>
      <c r="EN81" s="450"/>
      <c r="EO81" s="450"/>
      <c r="EP81" s="450"/>
      <c r="EQ81" s="450"/>
      <c r="ER81" s="450"/>
      <c r="ES81" s="450"/>
      <c r="ET81" s="450"/>
      <c r="EU81" s="450"/>
      <c r="EV81" s="450"/>
      <c r="EW81" s="450"/>
      <c r="EX81" s="450"/>
      <c r="EY81" s="450"/>
      <c r="EZ81" s="450"/>
      <c r="FA81" s="450"/>
      <c r="FB81" s="450"/>
      <c r="FC81" s="450"/>
      <c r="FD81" s="450"/>
      <c r="FE81" s="450"/>
      <c r="FF81" s="450"/>
      <c r="FG81" s="450"/>
      <c r="FH81" s="450"/>
      <c r="FI81" s="450"/>
      <c r="FJ81" s="450"/>
      <c r="FK81" s="450"/>
      <c r="FL81" s="450"/>
      <c r="FM81" s="450"/>
      <c r="FN81" s="450"/>
      <c r="FO81" s="450"/>
      <c r="FP81" s="450"/>
      <c r="FQ81" s="450"/>
      <c r="FR81" s="450"/>
    </row>
    <row r="82" spans="1:174" s="451" customFormat="1" ht="13.5" customHeight="1">
      <c r="A82" s="256">
        <v>36</v>
      </c>
      <c r="B82" s="556" t="s">
        <v>377</v>
      </c>
      <c r="C82" s="401" t="s">
        <v>169</v>
      </c>
      <c r="D82" s="401"/>
      <c r="E82" s="445">
        <v>6</v>
      </c>
      <c r="F82" s="445"/>
      <c r="G82" s="445">
        <v>6</v>
      </c>
      <c r="H82" s="445"/>
      <c r="I82" s="445">
        <v>6</v>
      </c>
      <c r="J82" s="445"/>
      <c r="K82" s="445"/>
      <c r="L82" s="445"/>
      <c r="M82" s="445">
        <v>6</v>
      </c>
      <c r="N82" s="445"/>
      <c r="O82" s="445">
        <v>3</v>
      </c>
      <c r="P82" s="445">
        <v>3</v>
      </c>
      <c r="Q82" s="445">
        <v>6</v>
      </c>
      <c r="R82" s="445"/>
      <c r="S82" s="445"/>
      <c r="T82" s="512"/>
      <c r="U82" s="445">
        <f>O82*$O$5+M82*$M$5+K82*$K$5+I82*$I$5+G82*$G$5+E82*$E$5</f>
        <v>111</v>
      </c>
      <c r="V82" s="446">
        <f>U82/$U$5</f>
        <v>4.44</v>
      </c>
      <c r="W82" s="513">
        <v>5</v>
      </c>
      <c r="X82" s="513"/>
      <c r="Y82" s="513">
        <v>5</v>
      </c>
      <c r="Z82" s="513"/>
      <c r="AA82" s="513">
        <v>6</v>
      </c>
      <c r="AB82" s="513"/>
      <c r="AC82" s="513">
        <v>4</v>
      </c>
      <c r="AD82" s="513">
        <v>2</v>
      </c>
      <c r="AE82" s="513">
        <v>5</v>
      </c>
      <c r="AF82" s="513"/>
      <c r="AG82" s="513">
        <v>6</v>
      </c>
      <c r="AH82" s="513"/>
      <c r="AI82" s="445">
        <f>AG82*$AG$5+AE82*$AE$5+AC82*$AC$5+AA82*AA$5+Y82*$Y$5+W82*$W$5</f>
        <v>130</v>
      </c>
      <c r="AJ82" s="446">
        <f>AI82/$AI$5</f>
        <v>5.2</v>
      </c>
      <c r="AK82" s="446">
        <f>(AI82+U82)/$AK$5</f>
        <v>4.82</v>
      </c>
      <c r="AL82" s="402" t="str">
        <f>IF(AK82&gt;=8.995,"XuÊt s¾c",IF(AK82&gt;=7.995,"Giái",IF(AK82&gt;=6.995,"Kh¸",IF(AK82&gt;=5.995,"TB Kh¸",IF(AK82&gt;=4.995,"Trung b×nh",IF(AK82&gt;=3.995,"YÕu",IF(AK82&lt;3.995,"KÐm")))))))</f>
        <v>YÕu</v>
      </c>
      <c r="AM82" s="551">
        <v>11</v>
      </c>
      <c r="AN82" s="403" t="str">
        <f>IF($AK82&lt;3.495,"Th«i häc",IF($AK82&lt;4.995,"Ngõng häc",IF($AJ82&gt;25,"Ngõng häc","Lªn Líp")))</f>
        <v>Ngõng häc</v>
      </c>
      <c r="AO82" s="660"/>
      <c r="AP82" s="715"/>
      <c r="AQ82" s="660"/>
      <c r="AR82" s="715"/>
      <c r="AS82" s="660"/>
      <c r="AT82" s="715"/>
      <c r="AU82" s="660"/>
      <c r="AV82" s="715"/>
      <c r="AW82" s="660"/>
      <c r="AX82" s="660"/>
      <c r="AY82" s="660"/>
      <c r="AZ82" s="660"/>
      <c r="BA82" s="660"/>
      <c r="BB82" s="660"/>
      <c r="BC82" s="660"/>
      <c r="BD82" s="660"/>
      <c r="BE82" s="660"/>
      <c r="BF82" s="660"/>
      <c r="BG82" s="660"/>
      <c r="BH82" s="660"/>
      <c r="BI82" s="660"/>
      <c r="BJ82" s="510"/>
      <c r="BK82" s="257">
        <f>BI82*$BI$5+BG82*$BG$5+BE82*$BE$5+BC82*$BC$5+BA82*$BA$5+AY82*$AY$5+AW82*$AW$5+AU82*$AU$5+AS82*$AS$5+AQ82*$AQ$5+AO82*$AO$5</f>
        <v>0</v>
      </c>
      <c r="BL82" s="434">
        <f>BK82/$BK$5</f>
        <v>0</v>
      </c>
      <c r="BM82" s="846"/>
      <c r="BN82" s="514"/>
      <c r="BO82" s="510"/>
      <c r="BP82" s="510"/>
      <c r="BQ82" s="510"/>
      <c r="BR82" s="510"/>
      <c r="BS82" s="510"/>
      <c r="BT82" s="510"/>
      <c r="BU82" s="510"/>
      <c r="BV82" s="510"/>
      <c r="BW82" s="510"/>
      <c r="BX82" s="510"/>
      <c r="BY82" s="510"/>
      <c r="BZ82" s="510"/>
      <c r="CA82" s="510"/>
      <c r="CB82" s="510"/>
      <c r="CC82" s="510"/>
      <c r="CD82" s="446">
        <f>(CB82+BN82)/$AK$5</f>
        <v>0</v>
      </c>
      <c r="CE82" s="446"/>
      <c r="CF82" s="402" t="str">
        <f>IF(CE82&gt;=8.995,"XuÊt s¾c",IF(CE82&gt;=7.995,"Giái",IF(CE82&gt;=6.995,"Kh¸",IF(CE82&gt;=5.995,"TB Kh¸",IF(CE82&gt;=4.995,"Trung b×nh",IF(CE82&gt;=3.995,"YÕu",IF(CE82&lt;3.995,"KÐm")))))))</f>
        <v>KÐm</v>
      </c>
      <c r="CG82" s="514"/>
      <c r="CH82" s="660"/>
      <c r="CI82" s="715"/>
      <c r="CJ82" s="660"/>
      <c r="CK82" s="715"/>
      <c r="CL82" s="660"/>
      <c r="CM82" s="715"/>
      <c r="CN82" s="660"/>
      <c r="CO82" s="715"/>
      <c r="CP82" s="660"/>
      <c r="CQ82" s="660"/>
      <c r="CR82" s="660"/>
      <c r="CS82" s="660"/>
      <c r="CT82" s="660"/>
      <c r="CU82" s="660"/>
      <c r="CV82" s="660"/>
      <c r="CW82" s="660"/>
      <c r="CX82" s="660"/>
      <c r="CY82" s="660"/>
      <c r="CZ82" s="660"/>
      <c r="DA82" s="660"/>
      <c r="DB82" s="660"/>
      <c r="DC82" s="510"/>
      <c r="DD82" s="257">
        <f>DB82*$BI$5+CZ82*$BG$5+CX82*$BE$5+CV82*$BC$5+CT82*$BA$5+CR82*$AY$5+CP82*$AW$5+CN82*$AU$5+CL82*$AS$5+CJ82*$AQ$5+CH82*$AO$5</f>
        <v>0</v>
      </c>
      <c r="DE82" s="434">
        <f>DD82/$BK$5</f>
        <v>0</v>
      </c>
      <c r="DF82" s="846"/>
      <c r="DG82" s="846"/>
      <c r="DH82" s="514"/>
      <c r="DI82" s="510"/>
      <c r="DJ82" s="510"/>
      <c r="DK82" s="510"/>
      <c r="DL82" s="510"/>
      <c r="DM82" s="510"/>
      <c r="DN82" s="510"/>
      <c r="DO82" s="510"/>
      <c r="DP82" s="510"/>
      <c r="DQ82" s="510"/>
      <c r="DR82" s="510"/>
      <c r="DS82" s="510"/>
      <c r="DT82" s="510"/>
      <c r="DU82" s="510"/>
      <c r="DV82" s="510"/>
      <c r="DW82" s="510"/>
      <c r="DX82" s="446">
        <f>(DV82+DH82)/$AK$5</f>
        <v>0</v>
      </c>
      <c r="DY82" s="446"/>
      <c r="DZ82" s="402" t="str">
        <f>IF(DY82&gt;=8.995,"XuÊt s¾c",IF(DY82&gt;=7.995,"Giái",IF(DY82&gt;=6.995,"Kh¸",IF(DY82&gt;=5.995,"TB Kh¸",IF(DY82&gt;=4.995,"Trung b×nh",IF(DY82&gt;=3.995,"YÕu",IF(DY82&lt;3.995,"KÐm")))))))</f>
        <v>KÐm</v>
      </c>
      <c r="EA82" s="514"/>
      <c r="EB82" s="449"/>
      <c r="EC82" s="449"/>
      <c r="ED82" s="449"/>
      <c r="EE82" s="449"/>
      <c r="EF82" s="449"/>
      <c r="EG82" s="449"/>
      <c r="EH82" s="449"/>
      <c r="EI82" s="449"/>
      <c r="EJ82" s="449"/>
      <c r="EK82" s="449"/>
      <c r="EL82" s="449"/>
      <c r="EM82" s="449"/>
      <c r="EN82" s="449"/>
      <c r="EO82" s="449"/>
      <c r="EP82" s="449"/>
      <c r="EQ82" s="449"/>
      <c r="ER82" s="449"/>
      <c r="ES82" s="449"/>
      <c r="ET82" s="449"/>
      <c r="EU82" s="449"/>
      <c r="EV82" s="449"/>
      <c r="EW82" s="449"/>
      <c r="EX82" s="450"/>
      <c r="EY82" s="450"/>
      <c r="EZ82" s="450"/>
      <c r="FA82" s="450"/>
      <c r="FB82" s="450"/>
      <c r="FC82" s="450"/>
      <c r="FD82" s="450"/>
      <c r="FE82" s="450"/>
      <c r="FF82" s="450"/>
      <c r="FG82" s="450"/>
      <c r="FH82" s="450"/>
      <c r="FI82" s="450"/>
      <c r="FJ82" s="450"/>
      <c r="FK82" s="450"/>
      <c r="FL82" s="450"/>
      <c r="FM82" s="450"/>
      <c r="FN82" s="450"/>
      <c r="FO82" s="450"/>
      <c r="FP82" s="450"/>
      <c r="FQ82" s="450"/>
      <c r="FR82" s="450"/>
    </row>
    <row r="83" spans="1:174" s="470" customFormat="1" ht="13.5" customHeight="1">
      <c r="A83" s="256">
        <v>36</v>
      </c>
      <c r="B83" s="516" t="s">
        <v>373</v>
      </c>
      <c r="C83" s="516" t="s">
        <v>374</v>
      </c>
      <c r="D83" s="516"/>
      <c r="E83" s="475">
        <v>5</v>
      </c>
      <c r="F83" s="475">
        <v>3</v>
      </c>
      <c r="G83" s="475">
        <v>5</v>
      </c>
      <c r="H83" s="475"/>
      <c r="I83" s="475">
        <v>5</v>
      </c>
      <c r="J83" s="475"/>
      <c r="K83" s="475">
        <v>3</v>
      </c>
      <c r="L83" s="475">
        <v>3</v>
      </c>
      <c r="M83" s="475">
        <v>6</v>
      </c>
      <c r="N83" s="475"/>
      <c r="O83" s="475"/>
      <c r="P83" s="475"/>
      <c r="Q83" s="475"/>
      <c r="R83" s="475"/>
      <c r="S83" s="475"/>
      <c r="T83" s="476"/>
      <c r="U83" s="463">
        <f>O83*$O$5+M83*$M$5+K83*$K$5+I83*$I$5+G83*$G$5+E83*$E$5</f>
        <v>103</v>
      </c>
      <c r="V83" s="465">
        <f>U83/$U$5</f>
        <v>4.12</v>
      </c>
      <c r="W83" s="477">
        <v>6</v>
      </c>
      <c r="X83" s="477"/>
      <c r="Y83" s="477">
        <v>4</v>
      </c>
      <c r="Z83" s="477">
        <v>1</v>
      </c>
      <c r="AA83" s="477">
        <v>5</v>
      </c>
      <c r="AB83" s="477"/>
      <c r="AC83" s="477">
        <v>6</v>
      </c>
      <c r="AD83" s="477"/>
      <c r="AE83" s="477">
        <v>6</v>
      </c>
      <c r="AF83" s="477"/>
      <c r="AG83" s="477">
        <v>6</v>
      </c>
      <c r="AH83" s="477">
        <v>4</v>
      </c>
      <c r="AI83" s="463">
        <f aca="true" t="shared" si="34" ref="AI83:AI88">AG83*$AG$5+AE83*$AE$5+AC83*$AC$5+AA83*AA$5+Y83*$Y$5+W83*$W$5</f>
        <v>141</v>
      </c>
      <c r="AJ83" s="465">
        <f>AI83/$AI$5</f>
        <v>5.64</v>
      </c>
      <c r="AK83" s="465">
        <f>(AI83+U83)/$AK$5</f>
        <v>4.88</v>
      </c>
      <c r="AL83" s="387" t="str">
        <f>IF(AK83&gt;=8.995,"XuÊt s¾c",IF(AK83&gt;=7.995,"Giái",IF(AK83&gt;=6.995,"Kh¸",IF(AK83&gt;=5.995,"TB Kh¸",IF(AK83&gt;=4.995,"Trung b×nh",IF(AK83&gt;=3.995,"YÕu",IF(AK83&lt;3.995,"KÐm")))))))</f>
        <v>YÕu</v>
      </c>
      <c r="AM83" s="405">
        <v>8</v>
      </c>
      <c r="AN83" s="393" t="str">
        <f>IF($AK83&lt;3.495,"Th«i häc",IF($AK83&lt;4.995,"Ngõng häc",IF($AJ83&gt;25,"Ngõng häc","Lªn Líp")))</f>
        <v>Ngõng häc</v>
      </c>
      <c r="AO83" s="711"/>
      <c r="AP83" s="711"/>
      <c r="AQ83" s="711"/>
      <c r="AR83" s="711"/>
      <c r="AS83" s="711"/>
      <c r="AT83" s="711"/>
      <c r="AU83" s="711"/>
      <c r="AV83" s="711"/>
      <c r="AW83" s="478"/>
      <c r="AX83" s="478"/>
      <c r="AY83" s="478"/>
      <c r="AZ83" s="478"/>
      <c r="BA83" s="478"/>
      <c r="BB83" s="478"/>
      <c r="BC83" s="478"/>
      <c r="BD83" s="478"/>
      <c r="BE83" s="478"/>
      <c r="BF83" s="478"/>
      <c r="BG83" s="478"/>
      <c r="BH83" s="478"/>
      <c r="BI83" s="478"/>
      <c r="BJ83" s="479"/>
      <c r="BK83" s="479"/>
      <c r="BL83" s="479"/>
      <c r="BM83" s="847"/>
      <c r="BN83" s="478"/>
      <c r="BO83" s="479"/>
      <c r="BP83" s="479"/>
      <c r="BQ83" s="479"/>
      <c r="BR83" s="479"/>
      <c r="BS83" s="479"/>
      <c r="BT83" s="479"/>
      <c r="BU83" s="479"/>
      <c r="BV83" s="479"/>
      <c r="BW83" s="479"/>
      <c r="BX83" s="479"/>
      <c r="BY83" s="479"/>
      <c r="BZ83" s="479"/>
      <c r="CA83" s="479"/>
      <c r="CB83" s="479"/>
      <c r="CC83" s="479"/>
      <c r="CD83" s="465">
        <f>(CB83+BN83)/$AK$5</f>
        <v>0</v>
      </c>
      <c r="CE83" s="837"/>
      <c r="CF83" s="387" t="str">
        <f>IF(CE83&gt;=8.995,"XuÊt s¾c",IF(CE83&gt;=7.995,"Giái",IF(CE83&gt;=6.995,"Kh¸",IF(CE83&gt;=5.995,"TB Kh¸",IF(CE83&gt;=4.995,"Trung b×nh",IF(CE83&gt;=3.995,"YÕu",IF(CE83&lt;3.995,"KÐm")))))))</f>
        <v>KÐm</v>
      </c>
      <c r="CG83" s="478"/>
      <c r="CH83" s="711"/>
      <c r="CI83" s="711"/>
      <c r="CJ83" s="711"/>
      <c r="CK83" s="711"/>
      <c r="CL83" s="711"/>
      <c r="CM83" s="711"/>
      <c r="CN83" s="711"/>
      <c r="CO83" s="711"/>
      <c r="CP83" s="478"/>
      <c r="CQ83" s="478"/>
      <c r="CR83" s="478"/>
      <c r="CS83" s="478"/>
      <c r="CT83" s="478"/>
      <c r="CU83" s="478"/>
      <c r="CV83" s="478"/>
      <c r="CW83" s="478"/>
      <c r="CX83" s="478"/>
      <c r="CY83" s="478"/>
      <c r="CZ83" s="478"/>
      <c r="DA83" s="478"/>
      <c r="DB83" s="478"/>
      <c r="DC83" s="479"/>
      <c r="DD83" s="479"/>
      <c r="DE83" s="479"/>
      <c r="DF83" s="847"/>
      <c r="DG83" s="847"/>
      <c r="DH83" s="478"/>
      <c r="DI83" s="479"/>
      <c r="DJ83" s="479"/>
      <c r="DK83" s="479"/>
      <c r="DL83" s="479"/>
      <c r="DM83" s="479"/>
      <c r="DN83" s="479"/>
      <c r="DO83" s="479"/>
      <c r="DP83" s="479"/>
      <c r="DQ83" s="479"/>
      <c r="DR83" s="479"/>
      <c r="DS83" s="479"/>
      <c r="DT83" s="479"/>
      <c r="DU83" s="479"/>
      <c r="DV83" s="479"/>
      <c r="DW83" s="479"/>
      <c r="DX83" s="465">
        <f>(DV83+DH83)/$AK$5</f>
        <v>0</v>
      </c>
      <c r="DY83" s="837"/>
      <c r="DZ83" s="387" t="str">
        <f>IF(DY83&gt;=8.995,"XuÊt s¾c",IF(DY83&gt;=7.995,"Giái",IF(DY83&gt;=6.995,"Kh¸",IF(DY83&gt;=5.995,"TB Kh¸",IF(DY83&gt;=4.995,"Trung b×nh",IF(DY83&gt;=3.995,"YÕu",IF(DY83&lt;3.995,"KÐm")))))))</f>
        <v>KÐm</v>
      </c>
      <c r="EA83" s="478"/>
      <c r="EB83" s="479"/>
      <c r="EC83" s="479"/>
      <c r="ED83" s="479"/>
      <c r="EE83" s="479"/>
      <c r="EF83" s="479"/>
      <c r="EG83" s="479"/>
      <c r="EH83" s="479"/>
      <c r="EI83" s="479"/>
      <c r="EJ83" s="479"/>
      <c r="EK83" s="479"/>
      <c r="EL83" s="479"/>
      <c r="EM83" s="479"/>
      <c r="EN83" s="479"/>
      <c r="EO83" s="479"/>
      <c r="EP83" s="479"/>
      <c r="EQ83" s="479"/>
      <c r="ER83" s="479"/>
      <c r="ES83" s="479"/>
      <c r="ET83" s="479"/>
      <c r="EU83" s="479"/>
      <c r="EV83" s="479"/>
      <c r="EW83" s="479"/>
      <c r="EX83" s="469"/>
      <c r="EY83" s="469"/>
      <c r="EZ83" s="469"/>
      <c r="FA83" s="469"/>
      <c r="FB83" s="469"/>
      <c r="FC83" s="469"/>
      <c r="FD83" s="469"/>
      <c r="FE83" s="469"/>
      <c r="FF83" s="469"/>
      <c r="FG83" s="469"/>
      <c r="FH83" s="469"/>
      <c r="FI83" s="469"/>
      <c r="FJ83" s="469"/>
      <c r="FK83" s="469"/>
      <c r="FL83" s="469"/>
      <c r="FM83" s="469"/>
      <c r="FN83" s="469"/>
      <c r="FO83" s="469"/>
      <c r="FP83" s="469"/>
      <c r="FQ83" s="469"/>
      <c r="FR83" s="469"/>
    </row>
    <row r="84" spans="1:174" s="470" customFormat="1" ht="13.5" customHeight="1">
      <c r="A84" s="256">
        <v>20</v>
      </c>
      <c r="B84" s="460" t="s">
        <v>262</v>
      </c>
      <c r="C84" s="461" t="s">
        <v>263</v>
      </c>
      <c r="D84" s="763"/>
      <c r="E84" s="462">
        <v>6</v>
      </c>
      <c r="F84" s="462">
        <v>4</v>
      </c>
      <c r="G84" s="463">
        <v>5</v>
      </c>
      <c r="H84" s="463"/>
      <c r="I84" s="463">
        <v>4</v>
      </c>
      <c r="J84" s="463">
        <v>3</v>
      </c>
      <c r="K84" s="463"/>
      <c r="L84" s="463"/>
      <c r="M84" s="463">
        <v>4</v>
      </c>
      <c r="N84" s="463">
        <v>3</v>
      </c>
      <c r="O84" s="463">
        <v>5</v>
      </c>
      <c r="P84" s="463">
        <v>2</v>
      </c>
      <c r="Q84" s="463">
        <v>6</v>
      </c>
      <c r="R84" s="463"/>
      <c r="S84" s="463"/>
      <c r="T84" s="464"/>
      <c r="U84" s="463">
        <f>O84*$O$5+M84*$M$5+K84*$K$5+I84*$I$5+G84*$G$5+E84*$E$5</f>
        <v>97</v>
      </c>
      <c r="V84" s="465">
        <f>U84/$U$5</f>
        <v>3.88</v>
      </c>
      <c r="W84" s="463">
        <v>5</v>
      </c>
      <c r="X84" s="463">
        <v>2</v>
      </c>
      <c r="Y84" s="463"/>
      <c r="Z84" s="463"/>
      <c r="AA84" s="463">
        <v>7</v>
      </c>
      <c r="AB84" s="463"/>
      <c r="AC84" s="463">
        <v>5</v>
      </c>
      <c r="AD84" s="463"/>
      <c r="AE84" s="463">
        <v>5</v>
      </c>
      <c r="AF84" s="463"/>
      <c r="AG84" s="463">
        <v>4</v>
      </c>
      <c r="AH84" s="463"/>
      <c r="AI84" s="463">
        <f t="shared" si="34"/>
        <v>111</v>
      </c>
      <c r="AJ84" s="465">
        <f>AI84/$AI$5</f>
        <v>4.44</v>
      </c>
      <c r="AK84" s="465">
        <f>(AI84+U84)/$AK$5</f>
        <v>4.16</v>
      </c>
      <c r="AL84" s="387" t="str">
        <f>IF(AK84&gt;=8.995,"XuÊt s¾c",IF(AK84&gt;=7.995,"Giái",IF(AK84&gt;=6.995,"Kh¸",IF(AK84&gt;=5.995,"TB Kh¸",IF(AK84&gt;=4.995,"Trung b×nh",IF(AK84&gt;=3.995,"YÕu",IF(AK84&lt;3.995,"KÐm")))))))</f>
        <v>YÕu</v>
      </c>
      <c r="AM84" s="405">
        <v>21</v>
      </c>
      <c r="AN84" s="393" t="str">
        <f>IF($AK84&lt;3.495,"Th«i häc",IF($AK84&lt;4.995,"Ngõng häc",IF($AJ84&gt;25,"Ngõng häc","Lªn Líp")))</f>
        <v>Ngõng häc</v>
      </c>
      <c r="AO84" s="393"/>
      <c r="AP84" s="393"/>
      <c r="AQ84" s="393"/>
      <c r="AR84" s="393"/>
      <c r="AS84" s="393"/>
      <c r="AT84" s="393"/>
      <c r="AU84" s="393"/>
      <c r="AV84" s="393"/>
      <c r="AW84" s="464"/>
      <c r="AX84" s="464"/>
      <c r="AY84" s="464"/>
      <c r="AZ84" s="464"/>
      <c r="BA84" s="464"/>
      <c r="BB84" s="464"/>
      <c r="BC84" s="464"/>
      <c r="BD84" s="464"/>
      <c r="BE84" s="464"/>
      <c r="BF84" s="464"/>
      <c r="BG84" s="464"/>
      <c r="BH84" s="464"/>
      <c r="BI84" s="464"/>
      <c r="BJ84" s="467"/>
      <c r="BK84" s="467"/>
      <c r="BL84" s="467"/>
      <c r="BM84" s="848"/>
      <c r="BN84" s="464"/>
      <c r="BO84" s="467"/>
      <c r="BP84" s="467"/>
      <c r="BQ84" s="467"/>
      <c r="BR84" s="467"/>
      <c r="BS84" s="467"/>
      <c r="BT84" s="467"/>
      <c r="BU84" s="467"/>
      <c r="BV84" s="467"/>
      <c r="BW84" s="467"/>
      <c r="BX84" s="467"/>
      <c r="BY84" s="467"/>
      <c r="BZ84" s="467"/>
      <c r="CA84" s="467"/>
      <c r="CB84" s="467"/>
      <c r="CC84" s="467"/>
      <c r="CD84" s="465">
        <f>(CB84+BN84)/$AK$5</f>
        <v>0</v>
      </c>
      <c r="CE84" s="465"/>
      <c r="CF84" s="387" t="str">
        <f>IF(CE84&gt;=8.995,"XuÊt s¾c",IF(CE84&gt;=7.995,"Giái",IF(CE84&gt;=6.995,"Kh¸",IF(CE84&gt;=5.995,"TB Kh¸",IF(CE84&gt;=4.995,"Trung b×nh",IF(CE84&gt;=3.995,"YÕu",IF(CE84&lt;3.995,"KÐm")))))))</f>
        <v>KÐm</v>
      </c>
      <c r="CG84" s="464"/>
      <c r="CH84" s="393"/>
      <c r="CI84" s="393"/>
      <c r="CJ84" s="393"/>
      <c r="CK84" s="393"/>
      <c r="CL84" s="393"/>
      <c r="CM84" s="393"/>
      <c r="CN84" s="393"/>
      <c r="CO84" s="393"/>
      <c r="CP84" s="464"/>
      <c r="CQ84" s="464"/>
      <c r="CR84" s="464"/>
      <c r="CS84" s="464"/>
      <c r="CT84" s="464"/>
      <c r="CU84" s="464"/>
      <c r="CV84" s="464"/>
      <c r="CW84" s="464"/>
      <c r="CX84" s="464"/>
      <c r="CY84" s="464"/>
      <c r="CZ84" s="464"/>
      <c r="DA84" s="464"/>
      <c r="DB84" s="464"/>
      <c r="DC84" s="467"/>
      <c r="DD84" s="467"/>
      <c r="DE84" s="467"/>
      <c r="DF84" s="848"/>
      <c r="DG84" s="848"/>
      <c r="DH84" s="464"/>
      <c r="DI84" s="467"/>
      <c r="DJ84" s="467"/>
      <c r="DK84" s="467"/>
      <c r="DL84" s="467"/>
      <c r="DM84" s="467"/>
      <c r="DN84" s="467"/>
      <c r="DO84" s="467"/>
      <c r="DP84" s="467"/>
      <c r="DQ84" s="467"/>
      <c r="DR84" s="467"/>
      <c r="DS84" s="467"/>
      <c r="DT84" s="467"/>
      <c r="DU84" s="467"/>
      <c r="DV84" s="467"/>
      <c r="DW84" s="467"/>
      <c r="DX84" s="465">
        <f>(DV84+DH84)/$AK$5</f>
        <v>0</v>
      </c>
      <c r="DY84" s="465"/>
      <c r="DZ84" s="387" t="str">
        <f>IF(DY84&gt;=8.995,"XuÊt s¾c",IF(DY84&gt;=7.995,"Giái",IF(DY84&gt;=6.995,"Kh¸",IF(DY84&gt;=5.995,"TB Kh¸",IF(DY84&gt;=4.995,"Trung b×nh",IF(DY84&gt;=3.995,"YÕu",IF(DY84&lt;3.995,"KÐm")))))))</f>
        <v>KÐm</v>
      </c>
      <c r="EA84" s="464"/>
      <c r="EB84" s="467"/>
      <c r="EC84" s="467"/>
      <c r="ED84" s="467"/>
      <c r="EE84" s="467"/>
      <c r="EF84" s="467"/>
      <c r="EG84" s="467"/>
      <c r="EH84" s="467"/>
      <c r="EI84" s="467"/>
      <c r="EJ84" s="406"/>
      <c r="EK84" s="469"/>
      <c r="EL84" s="469"/>
      <c r="EM84" s="469"/>
      <c r="EN84" s="469"/>
      <c r="EO84" s="469"/>
      <c r="EP84" s="469"/>
      <c r="EQ84" s="469"/>
      <c r="ER84" s="469"/>
      <c r="ES84" s="469"/>
      <c r="ET84" s="469"/>
      <c r="EU84" s="469"/>
      <c r="EV84" s="469"/>
      <c r="EW84" s="469"/>
      <c r="EX84" s="469"/>
      <c r="EY84" s="469"/>
      <c r="EZ84" s="469"/>
      <c r="FA84" s="469"/>
      <c r="FB84" s="469"/>
      <c r="FC84" s="469"/>
      <c r="FD84" s="469"/>
      <c r="FE84" s="469"/>
      <c r="FF84" s="469"/>
      <c r="FG84" s="469"/>
      <c r="FH84" s="469"/>
      <c r="FI84" s="469"/>
      <c r="FJ84" s="469"/>
      <c r="FK84" s="469"/>
      <c r="FL84" s="469"/>
      <c r="FM84" s="469"/>
      <c r="FN84" s="469"/>
      <c r="FO84" s="469"/>
      <c r="FP84" s="469"/>
      <c r="FQ84" s="469"/>
      <c r="FR84" s="469"/>
    </row>
    <row r="85" spans="1:174" s="519" customFormat="1" ht="13.5" customHeight="1">
      <c r="A85" s="256">
        <v>15</v>
      </c>
      <c r="B85" s="521" t="s">
        <v>256</v>
      </c>
      <c r="C85" s="522" t="s">
        <v>257</v>
      </c>
      <c r="D85" s="764"/>
      <c r="E85" s="523"/>
      <c r="F85" s="523"/>
      <c r="G85" s="524"/>
      <c r="H85" s="524"/>
      <c r="I85" s="524">
        <v>5</v>
      </c>
      <c r="J85" s="524"/>
      <c r="K85" s="524"/>
      <c r="L85" s="524"/>
      <c r="M85" s="524">
        <v>7</v>
      </c>
      <c r="N85" s="524">
        <v>3</v>
      </c>
      <c r="O85" s="524">
        <v>3</v>
      </c>
      <c r="P85" s="524">
        <v>1</v>
      </c>
      <c r="Q85" s="524">
        <v>7</v>
      </c>
      <c r="R85" s="524"/>
      <c r="S85" s="524"/>
      <c r="T85" s="525"/>
      <c r="U85" s="524">
        <f>O85*$O$5+M85*$M$5+K85*$K$5+I85*$I$5+G85*$G$5+E85*$E$5</f>
        <v>55</v>
      </c>
      <c r="V85" s="526">
        <f>U85/$U$5</f>
        <v>2.2</v>
      </c>
      <c r="W85" s="524"/>
      <c r="X85" s="524"/>
      <c r="Y85" s="524"/>
      <c r="Z85" s="524"/>
      <c r="AA85" s="524">
        <v>2</v>
      </c>
      <c r="AB85" s="524"/>
      <c r="AC85" s="524"/>
      <c r="AD85" s="524"/>
      <c r="AE85" s="524">
        <v>2</v>
      </c>
      <c r="AF85" s="524">
        <v>2</v>
      </c>
      <c r="AG85" s="524"/>
      <c r="AH85" s="524"/>
      <c r="AI85" s="524">
        <f t="shared" si="34"/>
        <v>14</v>
      </c>
      <c r="AJ85" s="526">
        <f>AI85/$AI$5</f>
        <v>0.56</v>
      </c>
      <c r="AK85" s="526">
        <f>(AI85+U85)/$AK$5</f>
        <v>1.38</v>
      </c>
      <c r="AL85" s="520" t="str">
        <f>IF(AK85&gt;=8.995,"XuÊt s¾c",IF(AK85&gt;=7.995,"Giái",IF(AK85&gt;=6.995,"Kh¸",IF(AK85&gt;=5.995,"TB Kh¸",IF(AK85&gt;=4.995,"Trung b×nh",IF(AK85&gt;=3.995,"YÕu",IF(AK85&lt;3.995,"KÐm")))))))</f>
        <v>KÐm</v>
      </c>
      <c r="AM85" s="527">
        <v>42</v>
      </c>
      <c r="AN85" s="517" t="str">
        <f>IF($AK85&lt;3.495,"Th«i häc",IF($AK85&lt;4.995,"Ngõng häc",IF($AJ85&gt;25,"Ngõng häc","Lªn Líp")))</f>
        <v>Th«i häc</v>
      </c>
      <c r="AO85" s="517"/>
      <c r="AP85" s="517"/>
      <c r="AQ85" s="517"/>
      <c r="AR85" s="517"/>
      <c r="AS85" s="517"/>
      <c r="AT85" s="517"/>
      <c r="AU85" s="517"/>
      <c r="AV85" s="517"/>
      <c r="AW85" s="525"/>
      <c r="AX85" s="525"/>
      <c r="AY85" s="525"/>
      <c r="AZ85" s="525"/>
      <c r="BA85" s="525"/>
      <c r="BB85" s="525"/>
      <c r="BC85" s="525"/>
      <c r="BD85" s="525"/>
      <c r="BE85" s="525"/>
      <c r="BF85" s="525"/>
      <c r="BG85" s="525"/>
      <c r="BH85" s="525"/>
      <c r="BI85" s="525"/>
      <c r="BJ85" s="528"/>
      <c r="BK85" s="528"/>
      <c r="BL85" s="528"/>
      <c r="BM85" s="848"/>
      <c r="BN85" s="525"/>
      <c r="BO85" s="528"/>
      <c r="BP85" s="528"/>
      <c r="BQ85" s="528"/>
      <c r="BR85" s="528"/>
      <c r="BS85" s="528"/>
      <c r="BT85" s="528"/>
      <c r="BU85" s="528"/>
      <c r="BV85" s="528"/>
      <c r="BW85" s="528"/>
      <c r="BX85" s="528"/>
      <c r="BY85" s="528"/>
      <c r="BZ85" s="528"/>
      <c r="CA85" s="528"/>
      <c r="CB85" s="528"/>
      <c r="CC85" s="528"/>
      <c r="CD85" s="526">
        <f>(CB85+BN85)/$AK$5</f>
        <v>0</v>
      </c>
      <c r="CE85" s="526"/>
      <c r="CF85" s="520" t="str">
        <f>IF(CE85&gt;=8.995,"XuÊt s¾c",IF(CE85&gt;=7.995,"Giái",IF(CE85&gt;=6.995,"Kh¸",IF(CE85&gt;=5.995,"TB Kh¸",IF(CE85&gt;=4.995,"Trung b×nh",IF(CE85&gt;=3.995,"YÕu",IF(CE85&lt;3.995,"KÐm")))))))</f>
        <v>KÐm</v>
      </c>
      <c r="CG85" s="525"/>
      <c r="CH85" s="517"/>
      <c r="CI85" s="517"/>
      <c r="CJ85" s="517"/>
      <c r="CK85" s="517"/>
      <c r="CL85" s="517"/>
      <c r="CM85" s="517"/>
      <c r="CN85" s="517"/>
      <c r="CO85" s="517"/>
      <c r="CP85" s="525"/>
      <c r="CQ85" s="525"/>
      <c r="CR85" s="525"/>
      <c r="CS85" s="525"/>
      <c r="CT85" s="525"/>
      <c r="CU85" s="525"/>
      <c r="CV85" s="525"/>
      <c r="CW85" s="525"/>
      <c r="CX85" s="525"/>
      <c r="CY85" s="525"/>
      <c r="CZ85" s="525"/>
      <c r="DA85" s="525"/>
      <c r="DB85" s="525"/>
      <c r="DC85" s="528"/>
      <c r="DD85" s="528"/>
      <c r="DE85" s="528"/>
      <c r="DF85" s="848"/>
      <c r="DG85" s="848"/>
      <c r="DH85" s="525"/>
      <c r="DI85" s="528"/>
      <c r="DJ85" s="528"/>
      <c r="DK85" s="528"/>
      <c r="DL85" s="528"/>
      <c r="DM85" s="528"/>
      <c r="DN85" s="528"/>
      <c r="DO85" s="528"/>
      <c r="DP85" s="528"/>
      <c r="DQ85" s="528"/>
      <c r="DR85" s="528"/>
      <c r="DS85" s="528"/>
      <c r="DT85" s="528"/>
      <c r="DU85" s="528"/>
      <c r="DV85" s="528"/>
      <c r="DW85" s="528"/>
      <c r="DX85" s="526">
        <f>(DV85+DH85)/$AK$5</f>
        <v>0</v>
      </c>
      <c r="DY85" s="526"/>
      <c r="DZ85" s="520" t="str">
        <f>IF(DY85&gt;=8.995,"XuÊt s¾c",IF(DY85&gt;=7.995,"Giái",IF(DY85&gt;=6.995,"Kh¸",IF(DY85&gt;=5.995,"TB Kh¸",IF(DY85&gt;=4.995,"Trung b×nh",IF(DY85&gt;=3.995,"YÕu",IF(DY85&lt;3.995,"KÐm")))))))</f>
        <v>KÐm</v>
      </c>
      <c r="EA85" s="525"/>
      <c r="EB85" s="528"/>
      <c r="EC85" s="528"/>
      <c r="ED85" s="528"/>
      <c r="EE85" s="528"/>
      <c r="EF85" s="528"/>
      <c r="EG85" s="528"/>
      <c r="EH85" s="528"/>
      <c r="EI85" s="528"/>
      <c r="EJ85" s="529"/>
      <c r="EK85" s="518"/>
      <c r="EL85" s="518"/>
      <c r="EM85" s="518"/>
      <c r="EN85" s="518"/>
      <c r="EO85" s="518"/>
      <c r="EP85" s="518"/>
      <c r="EQ85" s="518"/>
      <c r="ER85" s="518"/>
      <c r="ES85" s="518"/>
      <c r="ET85" s="518"/>
      <c r="EU85" s="518"/>
      <c r="EV85" s="518"/>
      <c r="EW85" s="518"/>
      <c r="EX85" s="518"/>
      <c r="EY85" s="518"/>
      <c r="EZ85" s="518"/>
      <c r="FA85" s="518"/>
      <c r="FB85" s="518"/>
      <c r="FC85" s="518"/>
      <c r="FD85" s="518"/>
      <c r="FE85" s="518"/>
      <c r="FF85" s="518"/>
      <c r="FG85" s="518"/>
      <c r="FH85" s="518"/>
      <c r="FI85" s="518"/>
      <c r="FJ85" s="518"/>
      <c r="FK85" s="518"/>
      <c r="FL85" s="518"/>
      <c r="FM85" s="518"/>
      <c r="FN85" s="518"/>
      <c r="FO85" s="518"/>
      <c r="FP85" s="518"/>
      <c r="FQ85" s="518"/>
      <c r="FR85" s="518"/>
    </row>
    <row r="86" spans="1:174" s="451" customFormat="1" ht="13.5" customHeight="1">
      <c r="A86" s="402">
        <v>37</v>
      </c>
      <c r="B86" s="400" t="s">
        <v>280</v>
      </c>
      <c r="C86" s="401" t="s">
        <v>204</v>
      </c>
      <c r="D86" s="765"/>
      <c r="E86" s="443">
        <v>5</v>
      </c>
      <c r="F86" s="443"/>
      <c r="G86" s="443">
        <v>5</v>
      </c>
      <c r="H86" s="443"/>
      <c r="I86" s="443">
        <v>5</v>
      </c>
      <c r="J86" s="443"/>
      <c r="K86" s="443">
        <v>5</v>
      </c>
      <c r="L86" s="443"/>
      <c r="M86" s="443">
        <v>6</v>
      </c>
      <c r="N86" s="443"/>
      <c r="O86" s="443">
        <v>5</v>
      </c>
      <c r="P86" s="443"/>
      <c r="Q86" s="443"/>
      <c r="R86" s="443"/>
      <c r="S86" s="443">
        <v>6</v>
      </c>
      <c r="T86" s="444"/>
      <c r="U86" s="445">
        <f aca="true" t="shared" si="35" ref="U86:U92">O86*$O$5+M86*$M$5+K86*$K$5+I86*$I$5+G86*$G$5+E86*$E$5</f>
        <v>128</v>
      </c>
      <c r="V86" s="446">
        <f aca="true" t="shared" si="36" ref="V86:V92">U86/$U$5</f>
        <v>5.12</v>
      </c>
      <c r="W86" s="447"/>
      <c r="X86" s="447"/>
      <c r="Y86" s="447"/>
      <c r="Z86" s="447"/>
      <c r="AA86" s="447"/>
      <c r="AB86" s="447"/>
      <c r="AC86" s="447"/>
      <c r="AD86" s="447"/>
      <c r="AE86" s="447"/>
      <c r="AF86" s="447"/>
      <c r="AG86" s="447"/>
      <c r="AH86" s="447"/>
      <c r="AI86" s="445">
        <f t="shared" si="34"/>
        <v>0</v>
      </c>
      <c r="AJ86" s="446">
        <f aca="true" t="shared" si="37" ref="AJ86:AJ92">AI86/$AI$5</f>
        <v>0</v>
      </c>
      <c r="AK86" s="446">
        <f aca="true" t="shared" si="38" ref="AK86:AK92">(AI86+U86)/$AK$5</f>
        <v>2.56</v>
      </c>
      <c r="AL86" s="402" t="str">
        <f aca="true" t="shared" si="39" ref="AL86:AL92">IF(AK86&gt;=8.995,"XuÊt s¾c",IF(AK86&gt;=7.995,"Giái",IF(AK86&gt;=6.995,"Kh¸",IF(AK86&gt;=5.995,"TB Kh¸",IF(AK86&gt;=4.995,"Trung b×nh",IF(AK86&gt;=3.995,"YÕu",IF(AK86&lt;3.995,"KÐm")))))))</f>
        <v>KÐm</v>
      </c>
      <c r="AM86" s="336">
        <f>SUM((IF(E86&gt;=5,0,$E$5)),(IF(G86&gt;=5,0,$G$5)),(IF(I86&gt;=5,0,$I$5)),(IF(K86&gt;=CNTK20!AO298,0,$K$5)),(IF(M86&gt;=5,0,$M$5)),(IF(O86&gt;=5,0,$O$5)),(IF(W86&gt;=5,0,$W$5)),(IF(Y86&gt;=5,0,$Y$5)),(IF(AC86&gt;=5,0,$AC$5)),(IF(AE86&gt;=5,0,$AE$5)),(IF(AG86&gt;=5,0,$AG$5)),(IF(AA86&gt;=5,0,$AA$5)))</f>
        <v>25</v>
      </c>
      <c r="AN86" s="403" t="str">
        <f aca="true" t="shared" si="40" ref="AN86:AN92">IF($AK86&lt;3.495,"Th«i häc",IF($AK86&lt;4.995,"Ngõng häc",IF($AJ86&gt;25,"Ngõng häc","Lªn Líp")))</f>
        <v>Th«i häc</v>
      </c>
      <c r="AO86" s="710"/>
      <c r="AP86" s="710"/>
      <c r="AQ86" s="710"/>
      <c r="AR86" s="710"/>
      <c r="AS86" s="710"/>
      <c r="AT86" s="710"/>
      <c r="AU86" s="710"/>
      <c r="AV86" s="710"/>
      <c r="AW86" s="448"/>
      <c r="AX86" s="448"/>
      <c r="AY86" s="448"/>
      <c r="AZ86" s="448"/>
      <c r="BA86" s="448"/>
      <c r="BB86" s="448"/>
      <c r="BC86" s="448"/>
      <c r="BD86" s="448"/>
      <c r="BE86" s="448"/>
      <c r="BF86" s="448"/>
      <c r="BG86" s="448"/>
      <c r="BH86" s="448"/>
      <c r="BI86" s="448"/>
      <c r="BJ86" s="452"/>
      <c r="BK86" s="444"/>
      <c r="BL86" s="444"/>
      <c r="BM86" s="849"/>
      <c r="BN86" s="448"/>
      <c r="BO86" s="452"/>
      <c r="BP86" s="452"/>
      <c r="BQ86" s="452"/>
      <c r="BR86" s="452"/>
      <c r="BS86" s="452"/>
      <c r="BT86" s="452"/>
      <c r="BU86" s="452"/>
      <c r="BV86" s="452"/>
      <c r="BW86" s="452"/>
      <c r="BX86" s="452"/>
      <c r="BY86" s="452"/>
      <c r="BZ86" s="452"/>
      <c r="CA86" s="452"/>
      <c r="CB86" s="452"/>
      <c r="CC86" s="452"/>
      <c r="CD86" s="446">
        <f aca="true" t="shared" si="41" ref="CD86:CD92">(CB86+BN86)/$AK$5</f>
        <v>0</v>
      </c>
      <c r="CE86" s="838"/>
      <c r="CF86" s="402" t="str">
        <f aca="true" t="shared" si="42" ref="CF86:CF92">IF(CE86&gt;=8.995,"XuÊt s¾c",IF(CE86&gt;=7.995,"Giái",IF(CE86&gt;=6.995,"Kh¸",IF(CE86&gt;=5.995,"TB Kh¸",IF(CE86&gt;=4.995,"Trung b×nh",IF(CE86&gt;=3.995,"YÕu",IF(CE86&lt;3.995,"KÐm")))))))</f>
        <v>KÐm</v>
      </c>
      <c r="CG86" s="448"/>
      <c r="CH86" s="710"/>
      <c r="CI86" s="710"/>
      <c r="CJ86" s="710"/>
      <c r="CK86" s="710"/>
      <c r="CL86" s="710"/>
      <c r="CM86" s="710"/>
      <c r="CN86" s="710"/>
      <c r="CO86" s="710"/>
      <c r="CP86" s="448"/>
      <c r="CQ86" s="448"/>
      <c r="CR86" s="448"/>
      <c r="CS86" s="448"/>
      <c r="CT86" s="448"/>
      <c r="CU86" s="448"/>
      <c r="CV86" s="448"/>
      <c r="CW86" s="448"/>
      <c r="CX86" s="448"/>
      <c r="CY86" s="448"/>
      <c r="CZ86" s="448"/>
      <c r="DA86" s="448"/>
      <c r="DB86" s="448"/>
      <c r="DC86" s="452"/>
      <c r="DD86" s="444"/>
      <c r="DE86" s="444"/>
      <c r="DF86" s="849"/>
      <c r="DG86" s="849"/>
      <c r="DH86" s="448"/>
      <c r="DI86" s="452"/>
      <c r="DJ86" s="452"/>
      <c r="DK86" s="452"/>
      <c r="DL86" s="452"/>
      <c r="DM86" s="452"/>
      <c r="DN86" s="452"/>
      <c r="DO86" s="452"/>
      <c r="DP86" s="452"/>
      <c r="DQ86" s="452"/>
      <c r="DR86" s="452"/>
      <c r="DS86" s="452"/>
      <c r="DT86" s="452"/>
      <c r="DU86" s="452"/>
      <c r="DV86" s="452"/>
      <c r="DW86" s="452"/>
      <c r="DX86" s="446">
        <f aca="true" t="shared" si="43" ref="DX86:DX92">(DV86+DH86)/$AK$5</f>
        <v>0</v>
      </c>
      <c r="DY86" s="838"/>
      <c r="DZ86" s="402" t="str">
        <f aca="true" t="shared" si="44" ref="DZ86:DZ92">IF(DY86&gt;=8.995,"XuÊt s¾c",IF(DY86&gt;=7.995,"Giái",IF(DY86&gt;=6.995,"Kh¸",IF(DY86&gt;=5.995,"TB Kh¸",IF(DY86&gt;=4.995,"Trung b×nh",IF(DY86&gt;=3.995,"YÕu",IF(DY86&lt;3.995,"KÐm")))))))</f>
        <v>KÐm</v>
      </c>
      <c r="EA86" s="448"/>
      <c r="EB86" s="452"/>
      <c r="EC86" s="452"/>
      <c r="ED86" s="452"/>
      <c r="EE86" s="452"/>
      <c r="EF86" s="452"/>
      <c r="EG86" s="452"/>
      <c r="EH86" s="452"/>
      <c r="EI86" s="452"/>
      <c r="EJ86" s="452"/>
      <c r="EK86" s="452"/>
      <c r="EL86" s="452"/>
      <c r="EM86" s="452"/>
      <c r="EN86" s="452"/>
      <c r="EO86" s="452"/>
      <c r="EP86" s="452"/>
      <c r="EQ86" s="452"/>
      <c r="ER86" s="452"/>
      <c r="ES86" s="452"/>
      <c r="ET86" s="452"/>
      <c r="EU86" s="452"/>
      <c r="EV86" s="452"/>
      <c r="EW86" s="452"/>
      <c r="EX86" s="450"/>
      <c r="EY86" s="450"/>
      <c r="EZ86" s="450"/>
      <c r="FA86" s="450"/>
      <c r="FB86" s="450"/>
      <c r="FC86" s="450"/>
      <c r="FD86" s="450"/>
      <c r="FE86" s="450"/>
      <c r="FF86" s="450"/>
      <c r="FG86" s="450"/>
      <c r="FH86" s="450"/>
      <c r="FI86" s="450"/>
      <c r="FJ86" s="450"/>
      <c r="FK86" s="450"/>
      <c r="FL86" s="450"/>
      <c r="FM86" s="450"/>
      <c r="FN86" s="450"/>
      <c r="FO86" s="450"/>
      <c r="FP86" s="450"/>
      <c r="FQ86" s="450"/>
      <c r="FR86" s="450"/>
    </row>
    <row r="87" spans="1:140" ht="13.5" customHeight="1">
      <c r="A87" s="256">
        <v>34</v>
      </c>
      <c r="B87" s="321" t="s">
        <v>275</v>
      </c>
      <c r="C87" s="322" t="s">
        <v>69</v>
      </c>
      <c r="D87" s="762"/>
      <c r="E87" s="381"/>
      <c r="F87" s="381"/>
      <c r="G87" s="312"/>
      <c r="H87" s="312"/>
      <c r="I87" s="312">
        <v>1</v>
      </c>
      <c r="J87" s="312">
        <v>0</v>
      </c>
      <c r="K87" s="312"/>
      <c r="L87" s="312"/>
      <c r="M87" s="312"/>
      <c r="N87" s="312"/>
      <c r="O87" s="312">
        <v>4</v>
      </c>
      <c r="P87" s="312">
        <v>1</v>
      </c>
      <c r="Q87" s="312"/>
      <c r="R87" s="312"/>
      <c r="S87" s="312"/>
      <c r="T87" s="383"/>
      <c r="U87" s="257">
        <f t="shared" si="35"/>
        <v>17</v>
      </c>
      <c r="V87" s="357">
        <f t="shared" si="36"/>
        <v>0.68</v>
      </c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2"/>
      <c r="AH87" s="312"/>
      <c r="AI87" s="257">
        <f t="shared" si="34"/>
        <v>0</v>
      </c>
      <c r="AJ87" s="357">
        <f t="shared" si="37"/>
        <v>0</v>
      </c>
      <c r="AK87" s="357">
        <f t="shared" si="38"/>
        <v>0.34</v>
      </c>
      <c r="AL87" s="256" t="str">
        <f t="shared" si="39"/>
        <v>KÐm</v>
      </c>
      <c r="AM87" s="336">
        <f>SUM((IF(E87&gt;=5,0,$E$5)),(IF(G87&gt;=5,0,$G$5)),(IF(I87&gt;=5,0,$I$5)),(IF(K87&gt;=CNTK20!AO295,0,$K$5)),(IF(M87&gt;=5,0,$M$5)),(IF(O87&gt;=5,0,$O$5)),(IF(W87&gt;=5,0,$W$5)),(IF(Y87&gt;=5,0,$Y$5)),(IF(AC87&gt;=5,0,$AC$5)),(IF(AE87&gt;=5,0,$AE$5)),(IF(AG87&gt;=5,0,$AG$5)),(IF(AA87&gt;=5,0,$AA$5)))</f>
        <v>45</v>
      </c>
      <c r="AN87" s="389" t="str">
        <f t="shared" si="40"/>
        <v>Th«i häc</v>
      </c>
      <c r="AO87" s="397"/>
      <c r="AP87" s="397"/>
      <c r="AQ87" s="397"/>
      <c r="AR87" s="397"/>
      <c r="AS87" s="397"/>
      <c r="AT87" s="397"/>
      <c r="AU87" s="397"/>
      <c r="AV87" s="397"/>
      <c r="AW87" s="383"/>
      <c r="AX87" s="383"/>
      <c r="AY87" s="383"/>
      <c r="AZ87" s="383"/>
      <c r="BA87" s="383"/>
      <c r="BB87" s="383"/>
      <c r="BC87" s="383"/>
      <c r="BD87" s="383"/>
      <c r="BE87" s="383"/>
      <c r="BF87" s="383"/>
      <c r="BG87" s="383"/>
      <c r="BH87" s="383"/>
      <c r="BI87" s="383"/>
      <c r="BJ87" s="365"/>
      <c r="BK87" s="365"/>
      <c r="BL87" s="365"/>
      <c r="BM87" s="850"/>
      <c r="BN87" s="383"/>
      <c r="BO87" s="365"/>
      <c r="BP87" s="365"/>
      <c r="BQ87" s="365"/>
      <c r="BR87" s="365"/>
      <c r="BS87" s="365"/>
      <c r="BT87" s="365"/>
      <c r="BU87" s="365"/>
      <c r="BV87" s="365"/>
      <c r="BW87" s="365"/>
      <c r="BX87" s="365"/>
      <c r="BY87" s="365"/>
      <c r="BZ87" s="365"/>
      <c r="CA87" s="365"/>
      <c r="CB87" s="365"/>
      <c r="CC87" s="365"/>
      <c r="CD87" s="357">
        <f t="shared" si="41"/>
        <v>0</v>
      </c>
      <c r="CE87" s="571"/>
      <c r="CF87" s="256" t="str">
        <f t="shared" si="42"/>
        <v>KÐm</v>
      </c>
      <c r="CG87" s="383"/>
      <c r="CH87" s="397"/>
      <c r="CI87" s="397"/>
      <c r="CJ87" s="397"/>
      <c r="CK87" s="397"/>
      <c r="CL87" s="397"/>
      <c r="CM87" s="397"/>
      <c r="CN87" s="397"/>
      <c r="CO87" s="397"/>
      <c r="CP87" s="383"/>
      <c r="CQ87" s="383"/>
      <c r="CR87" s="383"/>
      <c r="CS87" s="383"/>
      <c r="CT87" s="383"/>
      <c r="CU87" s="383"/>
      <c r="CV87" s="383"/>
      <c r="CW87" s="383"/>
      <c r="CX87" s="383"/>
      <c r="CY87" s="383"/>
      <c r="CZ87" s="383"/>
      <c r="DA87" s="383"/>
      <c r="DB87" s="383"/>
      <c r="DC87" s="365"/>
      <c r="DD87" s="365"/>
      <c r="DE87" s="365"/>
      <c r="DF87" s="850"/>
      <c r="DG87" s="850"/>
      <c r="DH87" s="383"/>
      <c r="DI87" s="365"/>
      <c r="DJ87" s="365"/>
      <c r="DK87" s="365"/>
      <c r="DL87" s="365"/>
      <c r="DM87" s="365"/>
      <c r="DN87" s="365"/>
      <c r="DO87" s="365"/>
      <c r="DP87" s="365"/>
      <c r="DQ87" s="365"/>
      <c r="DR87" s="365"/>
      <c r="DS87" s="365"/>
      <c r="DT87" s="365"/>
      <c r="DU87" s="365"/>
      <c r="DV87" s="365"/>
      <c r="DW87" s="365"/>
      <c r="DX87" s="357">
        <f t="shared" si="43"/>
        <v>0</v>
      </c>
      <c r="DY87" s="571"/>
      <c r="DZ87" s="256" t="str">
        <f t="shared" si="44"/>
        <v>KÐm</v>
      </c>
      <c r="EA87" s="383"/>
      <c r="EB87" s="439"/>
      <c r="EC87" s="439"/>
      <c r="ED87" s="439"/>
      <c r="EE87" s="439"/>
      <c r="EF87" s="439"/>
      <c r="EG87" s="439"/>
      <c r="EH87" s="439"/>
      <c r="EI87" s="439"/>
      <c r="EJ87" s="440"/>
    </row>
    <row r="88" spans="1:140" ht="13.5" customHeight="1">
      <c r="A88" s="256">
        <v>2</v>
      </c>
      <c r="B88" s="232" t="s">
        <v>240</v>
      </c>
      <c r="C88" s="233" t="s">
        <v>241</v>
      </c>
      <c r="D88" s="736"/>
      <c r="E88" s="368"/>
      <c r="F88" s="368"/>
      <c r="G88" s="368"/>
      <c r="H88" s="368"/>
      <c r="I88" s="368"/>
      <c r="J88" s="368"/>
      <c r="K88" s="368">
        <v>0</v>
      </c>
      <c r="L88" s="368"/>
      <c r="M88" s="368"/>
      <c r="N88" s="368"/>
      <c r="O88" s="368"/>
      <c r="P88" s="368"/>
      <c r="Q88" s="368"/>
      <c r="R88" s="368"/>
      <c r="S88" s="368"/>
      <c r="T88" s="370"/>
      <c r="U88" s="257">
        <f t="shared" si="35"/>
        <v>0</v>
      </c>
      <c r="V88" s="357">
        <f t="shared" si="36"/>
        <v>0</v>
      </c>
      <c r="W88" s="368"/>
      <c r="X88" s="368"/>
      <c r="Y88" s="368"/>
      <c r="Z88" s="368"/>
      <c r="AA88" s="368"/>
      <c r="AB88" s="368"/>
      <c r="AC88" s="368"/>
      <c r="AD88" s="368"/>
      <c r="AE88" s="368"/>
      <c r="AF88" s="368"/>
      <c r="AG88" s="368"/>
      <c r="AH88" s="368"/>
      <c r="AI88" s="257">
        <f t="shared" si="34"/>
        <v>0</v>
      </c>
      <c r="AJ88" s="357">
        <f t="shared" si="37"/>
        <v>0</v>
      </c>
      <c r="AK88" s="357">
        <f t="shared" si="38"/>
        <v>0</v>
      </c>
      <c r="AL88" s="256" t="str">
        <f t="shared" si="39"/>
        <v>KÐm</v>
      </c>
      <c r="AM88" s="336">
        <f>SUM((IF(E88&gt;=5,0,$E$5)),(IF(G88&gt;=5,0,$G$5)),(IF(I88&gt;=5,0,$I$5)),(IF(K88&gt;=CNTK20!AO263,0,$K$5)),(IF(M88&gt;=5,0,$M$5)),(IF(O88&gt;=5,0,$O$5)),(IF(W88&gt;=5,0,$W$5)),(IF(Y88&gt;=5,0,$Y$5)),(IF(AC88&gt;=5,0,$AC$5)),(IF(AE88&gt;=5,0,$AE$5)),(IF(AG88&gt;=5,0,$AG$5)),(IF(AA88&gt;=5,0,$AA$5)))</f>
        <v>45</v>
      </c>
      <c r="AN88" s="389" t="str">
        <f t="shared" si="40"/>
        <v>Th«i häc</v>
      </c>
      <c r="AO88" s="709"/>
      <c r="AP88" s="709"/>
      <c r="AQ88" s="709"/>
      <c r="AR88" s="709"/>
      <c r="AS88" s="709"/>
      <c r="AT88" s="709"/>
      <c r="AU88" s="709"/>
      <c r="AV88" s="709"/>
      <c r="AW88" s="370"/>
      <c r="AX88" s="370"/>
      <c r="AY88" s="370"/>
      <c r="AZ88" s="370"/>
      <c r="BA88" s="370"/>
      <c r="BB88" s="370"/>
      <c r="BC88" s="370"/>
      <c r="BD88" s="370"/>
      <c r="BE88" s="370"/>
      <c r="BF88" s="370"/>
      <c r="BG88" s="370"/>
      <c r="BH88" s="370"/>
      <c r="BI88" s="370"/>
      <c r="BJ88" s="359"/>
      <c r="BK88" s="359"/>
      <c r="BL88" s="359"/>
      <c r="BM88" s="848"/>
      <c r="BN88" s="370"/>
      <c r="BO88" s="359"/>
      <c r="BP88" s="359"/>
      <c r="BQ88" s="359"/>
      <c r="BR88" s="359"/>
      <c r="BS88" s="359"/>
      <c r="BT88" s="359"/>
      <c r="BU88" s="359"/>
      <c r="BV88" s="359"/>
      <c r="BW88" s="359"/>
      <c r="BX88" s="359"/>
      <c r="BY88" s="359"/>
      <c r="BZ88" s="359"/>
      <c r="CA88" s="359"/>
      <c r="CB88" s="359"/>
      <c r="CC88" s="359"/>
      <c r="CD88" s="357">
        <f t="shared" si="41"/>
        <v>0</v>
      </c>
      <c r="CE88" s="836"/>
      <c r="CF88" s="256" t="str">
        <f t="shared" si="42"/>
        <v>KÐm</v>
      </c>
      <c r="CG88" s="370"/>
      <c r="CH88" s="709"/>
      <c r="CI88" s="709"/>
      <c r="CJ88" s="709"/>
      <c r="CK88" s="709"/>
      <c r="CL88" s="709"/>
      <c r="CM88" s="709"/>
      <c r="CN88" s="709"/>
      <c r="CO88" s="709"/>
      <c r="CP88" s="370"/>
      <c r="CQ88" s="370"/>
      <c r="CR88" s="370"/>
      <c r="CS88" s="370"/>
      <c r="CT88" s="370"/>
      <c r="CU88" s="370"/>
      <c r="CV88" s="370"/>
      <c r="CW88" s="370"/>
      <c r="CX88" s="370"/>
      <c r="CY88" s="370"/>
      <c r="CZ88" s="370"/>
      <c r="DA88" s="370"/>
      <c r="DB88" s="370"/>
      <c r="DC88" s="359"/>
      <c r="DD88" s="359"/>
      <c r="DE88" s="359"/>
      <c r="DF88" s="848"/>
      <c r="DG88" s="848"/>
      <c r="DH88" s="370"/>
      <c r="DI88" s="359"/>
      <c r="DJ88" s="359"/>
      <c r="DK88" s="359"/>
      <c r="DL88" s="359"/>
      <c r="DM88" s="359"/>
      <c r="DN88" s="359"/>
      <c r="DO88" s="359"/>
      <c r="DP88" s="359"/>
      <c r="DQ88" s="359"/>
      <c r="DR88" s="359"/>
      <c r="DS88" s="359"/>
      <c r="DT88" s="359"/>
      <c r="DU88" s="359"/>
      <c r="DV88" s="359"/>
      <c r="DW88" s="359"/>
      <c r="DX88" s="357">
        <f t="shared" si="43"/>
        <v>0</v>
      </c>
      <c r="DY88" s="836"/>
      <c r="DZ88" s="256" t="str">
        <f t="shared" si="44"/>
        <v>KÐm</v>
      </c>
      <c r="EA88" s="370"/>
      <c r="EB88" s="433"/>
      <c r="EC88" s="433"/>
      <c r="ED88" s="433"/>
      <c r="EE88" s="433"/>
      <c r="EF88" s="433"/>
      <c r="EG88" s="433"/>
      <c r="EH88" s="433"/>
      <c r="EI88" s="433"/>
      <c r="EJ88" s="458"/>
    </row>
    <row r="89" spans="1:140" ht="13.5" customHeight="1">
      <c r="A89" s="256">
        <v>19</v>
      </c>
      <c r="B89" s="234" t="s">
        <v>259</v>
      </c>
      <c r="C89" s="235" t="s">
        <v>63</v>
      </c>
      <c r="D89" s="735"/>
      <c r="E89" s="368">
        <v>4</v>
      </c>
      <c r="F89" s="368"/>
      <c r="G89" s="257">
        <v>5</v>
      </c>
      <c r="H89" s="257"/>
      <c r="I89" s="257">
        <v>5</v>
      </c>
      <c r="J89" s="257"/>
      <c r="K89" s="257"/>
      <c r="L89" s="257"/>
      <c r="M89" s="257"/>
      <c r="N89" s="257"/>
      <c r="O89" s="257">
        <v>7</v>
      </c>
      <c r="P89" s="257">
        <v>3</v>
      </c>
      <c r="Q89" s="257">
        <v>6</v>
      </c>
      <c r="R89" s="257"/>
      <c r="S89" s="257"/>
      <c r="T89" s="258"/>
      <c r="U89" s="257">
        <f t="shared" si="35"/>
        <v>86</v>
      </c>
      <c r="V89" s="357">
        <f t="shared" si="36"/>
        <v>3.44</v>
      </c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  <c r="AG89" s="257"/>
      <c r="AH89" s="257"/>
      <c r="AI89" s="257" t="e">
        <f>#REF!*#REF!+#REF!*#REF!+AG89*$AG$5+AE89*$AE$5+AC89*$AC$5+Y89*$Y$5+W89*$W$5</f>
        <v>#REF!</v>
      </c>
      <c r="AJ89" s="357" t="e">
        <f t="shared" si="37"/>
        <v>#REF!</v>
      </c>
      <c r="AK89" s="357" t="e">
        <f t="shared" si="38"/>
        <v>#REF!</v>
      </c>
      <c r="AL89" s="256" t="e">
        <f t="shared" si="39"/>
        <v>#REF!</v>
      </c>
      <c r="AM89" s="432" t="e">
        <f>SUM((IF(E89&gt;=5,0,$E$5)),(IF(G89&gt;=5,0,$G$5)),(IF(I89&gt;=5,0,$I$5)),(IF(K89&gt;=5,0,$K$5)),(IF(M89&gt;=5,0,$M$5)),(IF(O89&gt;=5,0,$O$5)),(IF(W89&gt;=5,0,$W$5)),(IF(Y89&gt;=5,0,$Y$5)),(IF(AC89&gt;=5,0,$AC$5)),(IF(AE89&gt;=5,0,$AE$5)),(IF(AG89&gt;=5,0,$AG$5)),(IF(#REF!&gt;=5,0,#REF!)),(IF(#REF!&gt;=5,0,#REF!)))</f>
        <v>#REF!</v>
      </c>
      <c r="AN89" s="389" t="e">
        <f t="shared" si="40"/>
        <v>#REF!</v>
      </c>
      <c r="AO89" s="389"/>
      <c r="AP89" s="389"/>
      <c r="AQ89" s="389"/>
      <c r="AR89" s="389"/>
      <c r="AS89" s="389"/>
      <c r="AT89" s="389"/>
      <c r="AU89" s="389"/>
      <c r="AV89" s="389"/>
      <c r="AW89" s="258"/>
      <c r="AX89" s="258"/>
      <c r="AY89" s="258"/>
      <c r="AZ89" s="258"/>
      <c r="BA89" s="258"/>
      <c r="BB89" s="258"/>
      <c r="BC89" s="258"/>
      <c r="BD89" s="258"/>
      <c r="BE89" s="258"/>
      <c r="BF89" s="258"/>
      <c r="BG89" s="258"/>
      <c r="BH89" s="258"/>
      <c r="BI89" s="258"/>
      <c r="BJ89" s="359"/>
      <c r="BK89" s="359"/>
      <c r="BL89" s="359"/>
      <c r="BM89" s="848"/>
      <c r="BN89" s="258"/>
      <c r="BO89" s="359"/>
      <c r="BP89" s="359"/>
      <c r="BQ89" s="359"/>
      <c r="BR89" s="359"/>
      <c r="BS89" s="359"/>
      <c r="BT89" s="359"/>
      <c r="BU89" s="359"/>
      <c r="BV89" s="359"/>
      <c r="BW89" s="359"/>
      <c r="BX89" s="359"/>
      <c r="BY89" s="359"/>
      <c r="BZ89" s="359"/>
      <c r="CA89" s="359"/>
      <c r="CB89" s="359"/>
      <c r="CC89" s="359"/>
      <c r="CD89" s="357">
        <f t="shared" si="41"/>
        <v>0</v>
      </c>
      <c r="CE89" s="357"/>
      <c r="CF89" s="256" t="str">
        <f t="shared" si="42"/>
        <v>KÐm</v>
      </c>
      <c r="CG89" s="258"/>
      <c r="CH89" s="389"/>
      <c r="CI89" s="389"/>
      <c r="CJ89" s="389"/>
      <c r="CK89" s="389"/>
      <c r="CL89" s="389"/>
      <c r="CM89" s="389"/>
      <c r="CN89" s="389"/>
      <c r="CO89" s="389"/>
      <c r="CP89" s="258"/>
      <c r="CQ89" s="258"/>
      <c r="CR89" s="258"/>
      <c r="CS89" s="258"/>
      <c r="CT89" s="258"/>
      <c r="CU89" s="258"/>
      <c r="CV89" s="258"/>
      <c r="CW89" s="258"/>
      <c r="CX89" s="258"/>
      <c r="CY89" s="258"/>
      <c r="CZ89" s="258"/>
      <c r="DA89" s="258"/>
      <c r="DB89" s="258"/>
      <c r="DC89" s="359"/>
      <c r="DD89" s="359"/>
      <c r="DE89" s="359"/>
      <c r="DF89" s="848"/>
      <c r="DG89" s="848"/>
      <c r="DH89" s="258"/>
      <c r="DI89" s="359"/>
      <c r="DJ89" s="359"/>
      <c r="DK89" s="359"/>
      <c r="DL89" s="359"/>
      <c r="DM89" s="359"/>
      <c r="DN89" s="359"/>
      <c r="DO89" s="359"/>
      <c r="DP89" s="359"/>
      <c r="DQ89" s="359"/>
      <c r="DR89" s="359"/>
      <c r="DS89" s="359"/>
      <c r="DT89" s="359"/>
      <c r="DU89" s="359"/>
      <c r="DV89" s="359"/>
      <c r="DW89" s="359"/>
      <c r="DX89" s="357">
        <f t="shared" si="43"/>
        <v>0</v>
      </c>
      <c r="DY89" s="357"/>
      <c r="DZ89" s="256" t="str">
        <f t="shared" si="44"/>
        <v>KÐm</v>
      </c>
      <c r="EA89" s="258"/>
      <c r="EB89" s="433"/>
      <c r="EC89" s="433"/>
      <c r="ED89" s="433"/>
      <c r="EE89" s="433"/>
      <c r="EF89" s="433"/>
      <c r="EG89" s="433"/>
      <c r="EH89" s="433"/>
      <c r="EI89" s="433"/>
      <c r="EJ89" s="438"/>
    </row>
    <row r="90" spans="1:140" ht="13.5" customHeight="1">
      <c r="A90" s="256">
        <v>3</v>
      </c>
      <c r="B90" s="232" t="s">
        <v>242</v>
      </c>
      <c r="C90" s="233" t="s">
        <v>168</v>
      </c>
      <c r="D90" s="736"/>
      <c r="E90" s="368">
        <v>6</v>
      </c>
      <c r="F90" s="368"/>
      <c r="G90" s="257">
        <v>6</v>
      </c>
      <c r="H90" s="257"/>
      <c r="I90" s="257">
        <v>5</v>
      </c>
      <c r="J90" s="257"/>
      <c r="K90" s="257">
        <v>7</v>
      </c>
      <c r="L90" s="257"/>
      <c r="M90" s="257"/>
      <c r="N90" s="257"/>
      <c r="O90" s="257">
        <v>3</v>
      </c>
      <c r="P90" s="355"/>
      <c r="Q90" s="257"/>
      <c r="R90" s="257"/>
      <c r="S90" s="257"/>
      <c r="T90" s="363"/>
      <c r="U90" s="257">
        <f t="shared" si="35"/>
        <v>123</v>
      </c>
      <c r="V90" s="357">
        <f t="shared" si="36"/>
        <v>4.92</v>
      </c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 t="e">
        <f>#REF!*#REF!+#REF!*#REF!+AG90*$AG$5+AE90*$AE$5+AC90*$AC$5+Y90*$Y$5+W90*$W$5</f>
        <v>#REF!</v>
      </c>
      <c r="AJ90" s="357" t="e">
        <f t="shared" si="37"/>
        <v>#REF!</v>
      </c>
      <c r="AK90" s="357" t="e">
        <f t="shared" si="38"/>
        <v>#REF!</v>
      </c>
      <c r="AL90" s="256" t="e">
        <f t="shared" si="39"/>
        <v>#REF!</v>
      </c>
      <c r="AM90" s="432" t="e">
        <f>SUM((IF(E90&gt;=5,0,$E$5)),(IF(G90&gt;=5,0,$G$5)),(IF(I90&gt;=5,0,$I$5)),(IF(K90&gt;=5,0,$K$5)),(IF(M90&gt;=5,0,$M$5)),(IF(O90&gt;=5,0,$O$5)),(IF(W90&gt;=5,0,$W$5)),(IF(Y90&gt;=5,0,$Y$5)),(IF(AC90&gt;=5,0,$AC$5)),(IF(AE90&gt;=5,0,$AE$5)),(IF(AG90&gt;=5,0,$AG$5)),(IF(#REF!&gt;=5,0,#REF!)),(IF(#REF!&gt;=5,0,#REF!)))</f>
        <v>#REF!</v>
      </c>
      <c r="AN90" s="389" t="e">
        <f t="shared" si="40"/>
        <v>#REF!</v>
      </c>
      <c r="AO90" s="389"/>
      <c r="AP90" s="389"/>
      <c r="AQ90" s="389"/>
      <c r="AR90" s="389"/>
      <c r="AS90" s="389"/>
      <c r="AT90" s="389"/>
      <c r="AU90" s="389"/>
      <c r="AV90" s="389"/>
      <c r="AW90" s="363"/>
      <c r="AX90" s="363"/>
      <c r="AY90" s="363"/>
      <c r="AZ90" s="363"/>
      <c r="BA90" s="363"/>
      <c r="BB90" s="363"/>
      <c r="BC90" s="363"/>
      <c r="BD90" s="363"/>
      <c r="BE90" s="363"/>
      <c r="BF90" s="363"/>
      <c r="BG90" s="363"/>
      <c r="BH90" s="363"/>
      <c r="BI90" s="363"/>
      <c r="BJ90" s="371"/>
      <c r="BK90" s="371"/>
      <c r="BL90" s="371"/>
      <c r="BM90" s="851"/>
      <c r="BN90" s="363"/>
      <c r="BO90" s="371"/>
      <c r="BP90" s="371"/>
      <c r="BQ90" s="371"/>
      <c r="BR90" s="371"/>
      <c r="BS90" s="371"/>
      <c r="BT90" s="371"/>
      <c r="BU90" s="371"/>
      <c r="BV90" s="371"/>
      <c r="BW90" s="371"/>
      <c r="BX90" s="371"/>
      <c r="BY90" s="371"/>
      <c r="BZ90" s="372"/>
      <c r="CA90" s="372"/>
      <c r="CB90" s="359"/>
      <c r="CC90" s="359"/>
      <c r="CD90" s="357">
        <f t="shared" si="41"/>
        <v>0</v>
      </c>
      <c r="CE90" s="357"/>
      <c r="CF90" s="256" t="str">
        <f t="shared" si="42"/>
        <v>KÐm</v>
      </c>
      <c r="CG90" s="363"/>
      <c r="CH90" s="389"/>
      <c r="CI90" s="389"/>
      <c r="CJ90" s="389"/>
      <c r="CK90" s="389"/>
      <c r="CL90" s="389"/>
      <c r="CM90" s="389"/>
      <c r="CN90" s="389"/>
      <c r="CO90" s="389"/>
      <c r="CP90" s="363"/>
      <c r="CQ90" s="363"/>
      <c r="CR90" s="363"/>
      <c r="CS90" s="363"/>
      <c r="CT90" s="363"/>
      <c r="CU90" s="363"/>
      <c r="CV90" s="363"/>
      <c r="CW90" s="363"/>
      <c r="CX90" s="363"/>
      <c r="CY90" s="363"/>
      <c r="CZ90" s="363"/>
      <c r="DA90" s="363"/>
      <c r="DB90" s="363"/>
      <c r="DC90" s="371"/>
      <c r="DD90" s="371"/>
      <c r="DE90" s="371"/>
      <c r="DF90" s="851"/>
      <c r="DG90" s="851"/>
      <c r="DH90" s="363"/>
      <c r="DI90" s="371"/>
      <c r="DJ90" s="371"/>
      <c r="DK90" s="371"/>
      <c r="DL90" s="371"/>
      <c r="DM90" s="371"/>
      <c r="DN90" s="371"/>
      <c r="DO90" s="371"/>
      <c r="DP90" s="371"/>
      <c r="DQ90" s="371"/>
      <c r="DR90" s="371"/>
      <c r="DS90" s="371"/>
      <c r="DT90" s="372"/>
      <c r="DU90" s="372"/>
      <c r="DV90" s="359"/>
      <c r="DW90" s="359"/>
      <c r="DX90" s="357">
        <f t="shared" si="43"/>
        <v>0</v>
      </c>
      <c r="DY90" s="357"/>
      <c r="DZ90" s="256" t="str">
        <f t="shared" si="44"/>
        <v>KÐm</v>
      </c>
      <c r="EA90" s="363"/>
      <c r="EB90" s="459" t="s">
        <v>28</v>
      </c>
      <c r="EC90" s="459" t="s">
        <v>28</v>
      </c>
      <c r="ED90" s="459" t="s">
        <v>28</v>
      </c>
      <c r="EE90" s="459" t="s">
        <v>28</v>
      </c>
      <c r="EF90" s="459" t="s">
        <v>28</v>
      </c>
      <c r="EG90" s="459" t="s">
        <v>28</v>
      </c>
      <c r="EH90" s="459" t="s">
        <v>28</v>
      </c>
      <c r="EI90" s="459" t="s">
        <v>28</v>
      </c>
      <c r="EJ90" s="430"/>
    </row>
    <row r="91" spans="1:174" s="470" customFormat="1" ht="13.5" customHeight="1">
      <c r="A91" s="387">
        <v>15</v>
      </c>
      <c r="B91" s="460" t="s">
        <v>174</v>
      </c>
      <c r="C91" s="461" t="s">
        <v>37</v>
      </c>
      <c r="D91" s="763"/>
      <c r="E91" s="462">
        <v>5</v>
      </c>
      <c r="F91" s="462"/>
      <c r="G91" s="463">
        <v>6</v>
      </c>
      <c r="H91" s="463"/>
      <c r="I91" s="463">
        <v>4</v>
      </c>
      <c r="J91" s="463">
        <v>2</v>
      </c>
      <c r="K91" s="463">
        <v>4</v>
      </c>
      <c r="L91" s="463">
        <v>4</v>
      </c>
      <c r="M91" s="463">
        <v>4</v>
      </c>
      <c r="N91" s="463">
        <v>3</v>
      </c>
      <c r="O91" s="463">
        <v>6</v>
      </c>
      <c r="P91" s="463">
        <v>3</v>
      </c>
      <c r="Q91" s="463"/>
      <c r="R91" s="463"/>
      <c r="S91" s="463">
        <v>6</v>
      </c>
      <c r="T91" s="464"/>
      <c r="U91" s="463">
        <f t="shared" si="35"/>
        <v>119</v>
      </c>
      <c r="V91" s="465">
        <f t="shared" si="36"/>
        <v>4.76</v>
      </c>
      <c r="W91" s="463">
        <v>5</v>
      </c>
      <c r="X91" s="463"/>
      <c r="Y91" s="463">
        <v>5</v>
      </c>
      <c r="Z91" s="463">
        <v>4</v>
      </c>
      <c r="AA91" s="463">
        <v>5</v>
      </c>
      <c r="AB91" s="463"/>
      <c r="AC91" s="463"/>
      <c r="AD91" s="463"/>
      <c r="AE91" s="463"/>
      <c r="AF91" s="463"/>
      <c r="AG91" s="463">
        <v>5</v>
      </c>
      <c r="AH91" s="463"/>
      <c r="AI91" s="463" t="e">
        <f>#REF!*#REF!+#REF!*#REF!+AG91*$AG$5+AE91*$AE$5+AC91*$AC$5+Y91*$Y$5+W91*$W$5</f>
        <v>#REF!</v>
      </c>
      <c r="AJ91" s="465" t="e">
        <f t="shared" si="37"/>
        <v>#REF!</v>
      </c>
      <c r="AK91" s="465" t="e">
        <f t="shared" si="38"/>
        <v>#REF!</v>
      </c>
      <c r="AL91" s="387" t="e">
        <f t="shared" si="39"/>
        <v>#REF!</v>
      </c>
      <c r="AM91" s="466" t="e">
        <f>SUM((IF(E91&gt;=5,0,$E$5)),(IF(G91&gt;=5,0,$G$5)),(IF(I91&gt;=5,0,$I$5)),(IF(K91&gt;=5,0,$K$5)),(IF(M91&gt;=5,0,$M$5)),(IF(O91&gt;=5,0,$O$5)),(IF(W91&gt;=5,0,$W$5)),(IF(Y91&gt;=5,0,$Y$5)),(IF(AC91&gt;=5,0,$AC$5)),(IF(AE91&gt;=5,0,$AE$5)),(IF(AG91&gt;=5,0,$AG$5)),(IF(#REF!&gt;=5,0,#REF!)),(IF(#REF!&gt;=5,0,#REF!)))</f>
        <v>#REF!</v>
      </c>
      <c r="AN91" s="393" t="e">
        <f t="shared" si="40"/>
        <v>#REF!</v>
      </c>
      <c r="AO91" s="393"/>
      <c r="AP91" s="393"/>
      <c r="AQ91" s="393"/>
      <c r="AR91" s="393"/>
      <c r="AS91" s="393"/>
      <c r="AT91" s="393"/>
      <c r="AU91" s="393"/>
      <c r="AV91" s="393"/>
      <c r="AW91" s="464"/>
      <c r="AX91" s="464"/>
      <c r="AY91" s="464"/>
      <c r="AZ91" s="464"/>
      <c r="BA91" s="464"/>
      <c r="BB91" s="464"/>
      <c r="BC91" s="464"/>
      <c r="BD91" s="464"/>
      <c r="BE91" s="464"/>
      <c r="BF91" s="464"/>
      <c r="BG91" s="464"/>
      <c r="BH91" s="464"/>
      <c r="BI91" s="464"/>
      <c r="BJ91" s="467"/>
      <c r="BK91" s="467"/>
      <c r="BL91" s="467"/>
      <c r="BM91" s="848"/>
      <c r="BN91" s="464"/>
      <c r="BO91" s="467"/>
      <c r="BP91" s="467"/>
      <c r="BQ91" s="467"/>
      <c r="BR91" s="467"/>
      <c r="BS91" s="467"/>
      <c r="BT91" s="467"/>
      <c r="BU91" s="467"/>
      <c r="BV91" s="467"/>
      <c r="BW91" s="467"/>
      <c r="BX91" s="467"/>
      <c r="BY91" s="467"/>
      <c r="BZ91" s="467"/>
      <c r="CA91" s="467"/>
      <c r="CB91" s="467"/>
      <c r="CC91" s="467"/>
      <c r="CD91" s="465">
        <f t="shared" si="41"/>
        <v>0</v>
      </c>
      <c r="CE91" s="465"/>
      <c r="CF91" s="387" t="str">
        <f t="shared" si="42"/>
        <v>KÐm</v>
      </c>
      <c r="CG91" s="464"/>
      <c r="CH91" s="393"/>
      <c r="CI91" s="393"/>
      <c r="CJ91" s="393"/>
      <c r="CK91" s="393"/>
      <c r="CL91" s="393"/>
      <c r="CM91" s="393"/>
      <c r="CN91" s="393"/>
      <c r="CO91" s="393"/>
      <c r="CP91" s="464"/>
      <c r="CQ91" s="464"/>
      <c r="CR91" s="464"/>
      <c r="CS91" s="464"/>
      <c r="CT91" s="464"/>
      <c r="CU91" s="464"/>
      <c r="CV91" s="464"/>
      <c r="CW91" s="464"/>
      <c r="CX91" s="464"/>
      <c r="CY91" s="464"/>
      <c r="CZ91" s="464"/>
      <c r="DA91" s="464"/>
      <c r="DB91" s="464"/>
      <c r="DC91" s="467"/>
      <c r="DD91" s="467"/>
      <c r="DE91" s="467"/>
      <c r="DF91" s="848"/>
      <c r="DG91" s="848"/>
      <c r="DH91" s="464"/>
      <c r="DI91" s="467"/>
      <c r="DJ91" s="467"/>
      <c r="DK91" s="467"/>
      <c r="DL91" s="467"/>
      <c r="DM91" s="467"/>
      <c r="DN91" s="467"/>
      <c r="DO91" s="467"/>
      <c r="DP91" s="467"/>
      <c r="DQ91" s="467"/>
      <c r="DR91" s="467"/>
      <c r="DS91" s="467"/>
      <c r="DT91" s="467"/>
      <c r="DU91" s="467"/>
      <c r="DV91" s="467"/>
      <c r="DW91" s="467"/>
      <c r="DX91" s="465">
        <f t="shared" si="43"/>
        <v>0</v>
      </c>
      <c r="DY91" s="465"/>
      <c r="DZ91" s="387" t="str">
        <f t="shared" si="44"/>
        <v>KÐm</v>
      </c>
      <c r="EA91" s="464"/>
      <c r="EB91" s="467"/>
      <c r="EC91" s="467"/>
      <c r="ED91" s="467"/>
      <c r="EE91" s="467"/>
      <c r="EF91" s="467"/>
      <c r="EG91" s="467"/>
      <c r="EH91" s="467"/>
      <c r="EI91" s="467"/>
      <c r="EJ91" s="468"/>
      <c r="EK91" s="469"/>
      <c r="EL91" s="469"/>
      <c r="EM91" s="469"/>
      <c r="EN91" s="469"/>
      <c r="EO91" s="469"/>
      <c r="EP91" s="469"/>
      <c r="EQ91" s="469"/>
      <c r="ER91" s="469"/>
      <c r="ES91" s="469"/>
      <c r="ET91" s="469"/>
      <c r="EU91" s="469"/>
      <c r="EV91" s="469"/>
      <c r="EW91" s="469"/>
      <c r="EX91" s="469"/>
      <c r="EY91" s="469"/>
      <c r="EZ91" s="469"/>
      <c r="FA91" s="469"/>
      <c r="FB91" s="469"/>
      <c r="FC91" s="469"/>
      <c r="FD91" s="469"/>
      <c r="FE91" s="469"/>
      <c r="FF91" s="469"/>
      <c r="FG91" s="469"/>
      <c r="FH91" s="469"/>
      <c r="FI91" s="469"/>
      <c r="FJ91" s="469"/>
      <c r="FK91" s="469"/>
      <c r="FL91" s="469"/>
      <c r="FM91" s="469"/>
      <c r="FN91" s="469"/>
      <c r="FO91" s="469"/>
      <c r="FP91" s="469"/>
      <c r="FQ91" s="469"/>
      <c r="FR91" s="469"/>
    </row>
    <row r="92" spans="1:174" s="474" customFormat="1" ht="13.5" customHeight="1">
      <c r="A92" s="387">
        <v>20</v>
      </c>
      <c r="B92" s="471" t="s">
        <v>179</v>
      </c>
      <c r="C92" s="472" t="s">
        <v>180</v>
      </c>
      <c r="D92" s="472"/>
      <c r="E92" s="463">
        <v>5</v>
      </c>
      <c r="F92" s="463">
        <v>4</v>
      </c>
      <c r="G92" s="463">
        <v>6</v>
      </c>
      <c r="H92" s="463"/>
      <c r="I92" s="463">
        <v>6</v>
      </c>
      <c r="J92" s="463"/>
      <c r="K92" s="463">
        <v>5</v>
      </c>
      <c r="L92" s="463"/>
      <c r="M92" s="463">
        <v>4</v>
      </c>
      <c r="N92" s="463">
        <v>4</v>
      </c>
      <c r="O92" s="463">
        <v>5</v>
      </c>
      <c r="P92" s="463">
        <v>3</v>
      </c>
      <c r="Q92" s="463">
        <v>6</v>
      </c>
      <c r="R92" s="463"/>
      <c r="S92" s="463">
        <v>5</v>
      </c>
      <c r="T92" s="464"/>
      <c r="U92" s="463">
        <f t="shared" si="35"/>
        <v>131</v>
      </c>
      <c r="V92" s="465">
        <f t="shared" si="36"/>
        <v>5.24</v>
      </c>
      <c r="W92" s="463">
        <v>6</v>
      </c>
      <c r="X92" s="463">
        <v>4</v>
      </c>
      <c r="Y92" s="463">
        <v>5</v>
      </c>
      <c r="Z92" s="463">
        <v>3</v>
      </c>
      <c r="AA92" s="463"/>
      <c r="AB92" s="463"/>
      <c r="AC92" s="463"/>
      <c r="AD92" s="463"/>
      <c r="AE92" s="463">
        <v>7</v>
      </c>
      <c r="AF92" s="463"/>
      <c r="AG92" s="463">
        <v>5</v>
      </c>
      <c r="AH92" s="463"/>
      <c r="AI92" s="463" t="e">
        <f>#REF!*#REF!+#REF!*#REF!+AG92*$AG$5+AE92*$AE$5+AC92*$AC$5+Y92*$Y$5+W92*$W$5</f>
        <v>#REF!</v>
      </c>
      <c r="AJ92" s="465" t="e">
        <f t="shared" si="37"/>
        <v>#REF!</v>
      </c>
      <c r="AK92" s="465" t="e">
        <f t="shared" si="38"/>
        <v>#REF!</v>
      </c>
      <c r="AL92" s="387" t="e">
        <f t="shared" si="39"/>
        <v>#REF!</v>
      </c>
      <c r="AM92" s="466" t="e">
        <f>SUM((IF(E92&gt;=5,0,$E$5)),(IF(G92&gt;=5,0,$G$5)),(IF(I92&gt;=5,0,$I$5)),(IF(K92&gt;=5,0,$K$5)),(IF(M92&gt;=5,0,$M$5)),(IF(O92&gt;=5,0,$O$5)),(IF(W92&gt;=5,0,$W$5)),(IF(Y92&gt;=5,0,$Y$5)),(IF(AC92&gt;=5,0,$AC$5)),(IF(AE92&gt;=5,0,$AE$5)),(IF(AG92&gt;=5,0,$AG$5)),(IF(#REF!&gt;=5,0,#REF!)),(IF(#REF!&gt;=5,0,#REF!)))</f>
        <v>#REF!</v>
      </c>
      <c r="AN92" s="393" t="e">
        <f t="shared" si="40"/>
        <v>#REF!</v>
      </c>
      <c r="AO92" s="393"/>
      <c r="AP92" s="393"/>
      <c r="AQ92" s="393"/>
      <c r="AR92" s="393"/>
      <c r="AS92" s="393"/>
      <c r="AT92" s="393"/>
      <c r="AU92" s="393"/>
      <c r="AV92" s="393"/>
      <c r="AW92" s="464"/>
      <c r="AX92" s="464"/>
      <c r="AY92" s="464"/>
      <c r="AZ92" s="464"/>
      <c r="BA92" s="464"/>
      <c r="BB92" s="464"/>
      <c r="BC92" s="464"/>
      <c r="BD92" s="464"/>
      <c r="BE92" s="464"/>
      <c r="BF92" s="464"/>
      <c r="BG92" s="464"/>
      <c r="BH92" s="464"/>
      <c r="BI92" s="464"/>
      <c r="BJ92" s="464"/>
      <c r="BK92" s="464"/>
      <c r="BL92" s="464"/>
      <c r="BM92" s="852"/>
      <c r="BN92" s="464"/>
      <c r="BO92" s="464"/>
      <c r="BP92" s="464"/>
      <c r="BQ92" s="464"/>
      <c r="BR92" s="464"/>
      <c r="BS92" s="464"/>
      <c r="BT92" s="464"/>
      <c r="BU92" s="464"/>
      <c r="BV92" s="464"/>
      <c r="BW92" s="464"/>
      <c r="BX92" s="464"/>
      <c r="BY92" s="464"/>
      <c r="BZ92" s="464"/>
      <c r="CA92" s="464"/>
      <c r="CB92" s="464"/>
      <c r="CC92" s="464"/>
      <c r="CD92" s="465">
        <f t="shared" si="41"/>
        <v>0</v>
      </c>
      <c r="CE92" s="465"/>
      <c r="CF92" s="387" t="str">
        <f t="shared" si="42"/>
        <v>KÐm</v>
      </c>
      <c r="CG92" s="464"/>
      <c r="CH92" s="393"/>
      <c r="CI92" s="393"/>
      <c r="CJ92" s="393"/>
      <c r="CK92" s="393"/>
      <c r="CL92" s="393"/>
      <c r="CM92" s="393"/>
      <c r="CN92" s="393"/>
      <c r="CO92" s="393"/>
      <c r="CP92" s="464"/>
      <c r="CQ92" s="464"/>
      <c r="CR92" s="464"/>
      <c r="CS92" s="464"/>
      <c r="CT92" s="464"/>
      <c r="CU92" s="464"/>
      <c r="CV92" s="464"/>
      <c r="CW92" s="464"/>
      <c r="CX92" s="464"/>
      <c r="CY92" s="464"/>
      <c r="CZ92" s="464"/>
      <c r="DA92" s="464"/>
      <c r="DB92" s="464"/>
      <c r="DC92" s="464"/>
      <c r="DD92" s="464"/>
      <c r="DE92" s="464"/>
      <c r="DF92" s="852"/>
      <c r="DG92" s="852"/>
      <c r="DH92" s="464"/>
      <c r="DI92" s="464"/>
      <c r="DJ92" s="464"/>
      <c r="DK92" s="464"/>
      <c r="DL92" s="464"/>
      <c r="DM92" s="464"/>
      <c r="DN92" s="464"/>
      <c r="DO92" s="464"/>
      <c r="DP92" s="464"/>
      <c r="DQ92" s="464"/>
      <c r="DR92" s="464"/>
      <c r="DS92" s="464"/>
      <c r="DT92" s="464"/>
      <c r="DU92" s="464"/>
      <c r="DV92" s="464"/>
      <c r="DW92" s="464"/>
      <c r="DX92" s="465">
        <f t="shared" si="43"/>
        <v>0</v>
      </c>
      <c r="DY92" s="465"/>
      <c r="DZ92" s="387" t="str">
        <f t="shared" si="44"/>
        <v>KÐm</v>
      </c>
      <c r="EA92" s="464"/>
      <c r="EB92" s="464"/>
      <c r="EC92" s="464"/>
      <c r="ED92" s="464"/>
      <c r="EE92" s="464"/>
      <c r="EF92" s="464"/>
      <c r="EG92" s="464"/>
      <c r="EH92" s="464"/>
      <c r="EI92" s="464"/>
      <c r="EJ92" s="466"/>
      <c r="EK92" s="466"/>
      <c r="EL92" s="466"/>
      <c r="EM92" s="466"/>
      <c r="EN92" s="466"/>
      <c r="EO92" s="466"/>
      <c r="EP92" s="466"/>
      <c r="EQ92" s="466"/>
      <c r="ER92" s="466"/>
      <c r="ES92" s="466"/>
      <c r="ET92" s="466"/>
      <c r="EU92" s="466"/>
      <c r="EV92" s="466"/>
      <c r="EW92" s="466"/>
      <c r="EX92" s="473"/>
      <c r="EY92" s="473"/>
      <c r="EZ92" s="473"/>
      <c r="FA92" s="473"/>
      <c r="FB92" s="473"/>
      <c r="FC92" s="473"/>
      <c r="FD92" s="473"/>
      <c r="FE92" s="473"/>
      <c r="FF92" s="473"/>
      <c r="FG92" s="473"/>
      <c r="FH92" s="473"/>
      <c r="FI92" s="473"/>
      <c r="FJ92" s="473"/>
      <c r="FK92" s="473"/>
      <c r="FL92" s="473"/>
      <c r="FM92" s="473"/>
      <c r="FN92" s="473"/>
      <c r="FO92" s="473"/>
      <c r="FP92" s="473"/>
      <c r="FQ92" s="473"/>
      <c r="FR92" s="473"/>
    </row>
    <row r="93" spans="1:131" ht="13.5" customHeight="1">
      <c r="A93" s="268"/>
      <c r="B93" s="237"/>
      <c r="C93" s="237"/>
      <c r="D93" s="237"/>
      <c r="E93" s="453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454"/>
      <c r="X93" s="454"/>
      <c r="Y93" s="454"/>
      <c r="Z93" s="454"/>
      <c r="AA93" s="454"/>
      <c r="AB93" s="454"/>
      <c r="AC93" s="454"/>
      <c r="AD93" s="454"/>
      <c r="AE93" s="454"/>
      <c r="AF93" s="454"/>
      <c r="AG93" s="454"/>
      <c r="AH93" s="454"/>
      <c r="AI93" s="454"/>
      <c r="AJ93" s="454"/>
      <c r="AK93" s="454"/>
      <c r="AL93" s="455"/>
      <c r="AM93" s="456"/>
      <c r="AN93" s="457"/>
      <c r="AO93" s="457"/>
      <c r="AP93" s="457"/>
      <c r="AQ93" s="457"/>
      <c r="AR93" s="457"/>
      <c r="AS93" s="457"/>
      <c r="AT93" s="457"/>
      <c r="AU93" s="457"/>
      <c r="AV93" s="457"/>
      <c r="AW93" s="349"/>
      <c r="AX93" s="349"/>
      <c r="AY93" s="349"/>
      <c r="AZ93" s="349"/>
      <c r="BA93" s="349"/>
      <c r="BB93" s="349"/>
      <c r="BC93" s="349"/>
      <c r="BD93" s="349"/>
      <c r="BE93" s="349"/>
      <c r="BF93" s="349"/>
      <c r="BG93" s="349"/>
      <c r="BH93" s="349"/>
      <c r="BI93" s="349"/>
      <c r="BN93" s="349"/>
      <c r="CD93" s="454"/>
      <c r="CE93" s="454"/>
      <c r="CF93" s="455"/>
      <c r="CG93" s="349"/>
      <c r="CH93" s="457"/>
      <c r="CI93" s="457"/>
      <c r="CJ93" s="457"/>
      <c r="CK93" s="457"/>
      <c r="CL93" s="457"/>
      <c r="CM93" s="457"/>
      <c r="CN93" s="457"/>
      <c r="CO93" s="457"/>
      <c r="CP93" s="349"/>
      <c r="CQ93" s="349"/>
      <c r="CR93" s="349"/>
      <c r="CS93" s="349"/>
      <c r="CT93" s="349"/>
      <c r="CU93" s="349"/>
      <c r="CV93" s="349"/>
      <c r="CW93" s="349"/>
      <c r="CX93" s="349"/>
      <c r="CY93" s="349"/>
      <c r="CZ93" s="349"/>
      <c r="DA93" s="349"/>
      <c r="DB93" s="349"/>
      <c r="DH93" s="349"/>
      <c r="DX93" s="454"/>
      <c r="DY93" s="454"/>
      <c r="DZ93" s="455"/>
      <c r="EA93" s="349"/>
    </row>
    <row r="94" spans="1:131" ht="13.5" customHeight="1">
      <c r="A94" s="268"/>
      <c r="B94" s="237"/>
      <c r="C94" s="237"/>
      <c r="D94" s="237"/>
      <c r="E94" s="453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453"/>
      <c r="X94" s="453"/>
      <c r="Y94" s="453"/>
      <c r="Z94" s="453"/>
      <c r="AA94" s="453"/>
      <c r="AB94" s="453"/>
      <c r="AC94" s="453"/>
      <c r="AD94" s="453"/>
      <c r="AE94" s="453"/>
      <c r="AF94" s="453"/>
      <c r="AG94" s="453"/>
      <c r="AH94" s="453"/>
      <c r="AI94" s="453"/>
      <c r="AJ94" s="269"/>
      <c r="AK94" s="269"/>
      <c r="AL94" s="408"/>
      <c r="AM94" s="407"/>
      <c r="AN94" s="248"/>
      <c r="AO94" s="248"/>
      <c r="AP94" s="248"/>
      <c r="AQ94" s="248"/>
      <c r="AR94" s="248"/>
      <c r="AS94" s="248"/>
      <c r="AT94" s="248"/>
      <c r="AU94" s="248"/>
      <c r="AV94" s="248"/>
      <c r="AW94" s="349"/>
      <c r="AX94" s="349"/>
      <c r="AY94" s="349"/>
      <c r="AZ94" s="349"/>
      <c r="BA94" s="349"/>
      <c r="BB94" s="349"/>
      <c r="BC94" s="349"/>
      <c r="BD94" s="349"/>
      <c r="BE94" s="349"/>
      <c r="BF94" s="349"/>
      <c r="BG94" s="349"/>
      <c r="BH94" s="349"/>
      <c r="BI94" s="349"/>
      <c r="BN94" s="349"/>
      <c r="CD94" s="269"/>
      <c r="CE94" s="269"/>
      <c r="CF94" s="408"/>
      <c r="CG94" s="349"/>
      <c r="CH94" s="248"/>
      <c r="CI94" s="248"/>
      <c r="CJ94" s="248"/>
      <c r="CK94" s="248"/>
      <c r="CL94" s="248"/>
      <c r="CM94" s="248"/>
      <c r="CN94" s="248"/>
      <c r="CO94" s="248"/>
      <c r="CP94" s="349"/>
      <c r="CQ94" s="349"/>
      <c r="CR94" s="349"/>
      <c r="CS94" s="349"/>
      <c r="CT94" s="349"/>
      <c r="CU94" s="349"/>
      <c r="CV94" s="349"/>
      <c r="CW94" s="349"/>
      <c r="CX94" s="349"/>
      <c r="CY94" s="349"/>
      <c r="CZ94" s="349"/>
      <c r="DA94" s="349"/>
      <c r="DB94" s="349"/>
      <c r="DH94" s="349"/>
      <c r="DX94" s="269"/>
      <c r="DY94" s="269"/>
      <c r="DZ94" s="408"/>
      <c r="EA94" s="349"/>
    </row>
    <row r="95" spans="1:131" ht="13.5" customHeight="1">
      <c r="A95" s="268"/>
      <c r="B95" s="237"/>
      <c r="C95" s="237"/>
      <c r="D95" s="237"/>
      <c r="E95" s="453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453"/>
      <c r="X95" s="453"/>
      <c r="Y95" s="453"/>
      <c r="Z95" s="453"/>
      <c r="AA95" s="453"/>
      <c r="AB95" s="453"/>
      <c r="AC95" s="453"/>
      <c r="AD95" s="453"/>
      <c r="AE95" s="453"/>
      <c r="AF95" s="453"/>
      <c r="AG95" s="453"/>
      <c r="AH95" s="453"/>
      <c r="AI95" s="453"/>
      <c r="AJ95" s="269"/>
      <c r="AK95" s="269"/>
      <c r="AL95" s="408"/>
      <c r="AM95" s="407"/>
      <c r="AN95" s="248"/>
      <c r="AO95" s="248"/>
      <c r="AP95" s="248"/>
      <c r="AQ95" s="248"/>
      <c r="AR95" s="248"/>
      <c r="AS95" s="248"/>
      <c r="AT95" s="248"/>
      <c r="AU95" s="248"/>
      <c r="AV95" s="248"/>
      <c r="AW95" s="349"/>
      <c r="AX95" s="349"/>
      <c r="AY95" s="349"/>
      <c r="AZ95" s="349"/>
      <c r="BA95" s="349"/>
      <c r="BB95" s="349"/>
      <c r="BC95" s="349"/>
      <c r="BD95" s="349"/>
      <c r="BE95" s="349"/>
      <c r="BF95" s="349"/>
      <c r="BG95" s="349"/>
      <c r="BH95" s="349"/>
      <c r="BI95" s="349"/>
      <c r="BN95" s="349"/>
      <c r="CD95" s="269"/>
      <c r="CE95" s="269"/>
      <c r="CF95" s="408"/>
      <c r="CG95" s="349"/>
      <c r="CH95" s="248"/>
      <c r="CI95" s="248"/>
      <c r="CJ95" s="248"/>
      <c r="CK95" s="248"/>
      <c r="CL95" s="248"/>
      <c r="CM95" s="248"/>
      <c r="CN95" s="248"/>
      <c r="CO95" s="248"/>
      <c r="CP95" s="349"/>
      <c r="CQ95" s="349"/>
      <c r="CR95" s="349"/>
      <c r="CS95" s="349"/>
      <c r="CT95" s="349"/>
      <c r="CU95" s="349"/>
      <c r="CV95" s="349"/>
      <c r="CW95" s="349"/>
      <c r="CX95" s="349"/>
      <c r="CY95" s="349"/>
      <c r="CZ95" s="349"/>
      <c r="DA95" s="349"/>
      <c r="DB95" s="349"/>
      <c r="DH95" s="349"/>
      <c r="DX95" s="269"/>
      <c r="DY95" s="269"/>
      <c r="DZ95" s="408"/>
      <c r="EA95" s="349"/>
    </row>
    <row r="96" spans="1:131" ht="13.5" customHeight="1">
      <c r="A96" s="268"/>
      <c r="B96" s="237"/>
      <c r="C96" s="237"/>
      <c r="D96" s="237"/>
      <c r="E96" s="453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453"/>
      <c r="X96" s="453"/>
      <c r="Y96" s="453"/>
      <c r="Z96" s="453"/>
      <c r="AA96" s="453"/>
      <c r="AB96" s="453"/>
      <c r="AC96" s="453"/>
      <c r="AD96" s="453"/>
      <c r="AE96" s="453"/>
      <c r="AF96" s="453"/>
      <c r="AG96" s="453"/>
      <c r="AH96" s="453"/>
      <c r="AI96" s="453"/>
      <c r="AJ96" s="269"/>
      <c r="AK96" s="269"/>
      <c r="AL96" s="408"/>
      <c r="AM96" s="407"/>
      <c r="AN96" s="248"/>
      <c r="AO96" s="248"/>
      <c r="AP96" s="248"/>
      <c r="AQ96" s="248"/>
      <c r="AR96" s="248"/>
      <c r="AS96" s="248"/>
      <c r="AT96" s="248"/>
      <c r="AU96" s="248"/>
      <c r="AV96" s="248"/>
      <c r="AW96" s="349"/>
      <c r="AX96" s="349"/>
      <c r="AY96" s="349"/>
      <c r="AZ96" s="349"/>
      <c r="BA96" s="349"/>
      <c r="BB96" s="349"/>
      <c r="BC96" s="349"/>
      <c r="BD96" s="349"/>
      <c r="BE96" s="349"/>
      <c r="BF96" s="349"/>
      <c r="BG96" s="349"/>
      <c r="BH96" s="349"/>
      <c r="BI96" s="349"/>
      <c r="BN96" s="349"/>
      <c r="CD96" s="269"/>
      <c r="CE96" s="269"/>
      <c r="CF96" s="408"/>
      <c r="CG96" s="349"/>
      <c r="CH96" s="248"/>
      <c r="CI96" s="248"/>
      <c r="CJ96" s="248"/>
      <c r="CK96" s="248"/>
      <c r="CL96" s="248"/>
      <c r="CM96" s="248"/>
      <c r="CN96" s="248"/>
      <c r="CO96" s="248"/>
      <c r="CP96" s="349"/>
      <c r="CQ96" s="349"/>
      <c r="CR96" s="349"/>
      <c r="CS96" s="349"/>
      <c r="CT96" s="349"/>
      <c r="CU96" s="349"/>
      <c r="CV96" s="349"/>
      <c r="CW96" s="349"/>
      <c r="CX96" s="349"/>
      <c r="CY96" s="349"/>
      <c r="CZ96" s="349"/>
      <c r="DA96" s="349"/>
      <c r="DB96" s="349"/>
      <c r="DH96" s="349"/>
      <c r="DX96" s="269"/>
      <c r="DY96" s="269"/>
      <c r="DZ96" s="408"/>
      <c r="EA96" s="349"/>
    </row>
    <row r="97" spans="1:131" ht="13.5" customHeight="1">
      <c r="A97" s="268"/>
      <c r="B97" s="237"/>
      <c r="C97" s="237"/>
      <c r="D97" s="237"/>
      <c r="E97" s="453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453"/>
      <c r="X97" s="453"/>
      <c r="Y97" s="453"/>
      <c r="Z97" s="453"/>
      <c r="AA97" s="453"/>
      <c r="AB97" s="453"/>
      <c r="AC97" s="453"/>
      <c r="AD97" s="453"/>
      <c r="AE97" s="453"/>
      <c r="AF97" s="453"/>
      <c r="AG97" s="453"/>
      <c r="AH97" s="453"/>
      <c r="AI97" s="453"/>
      <c r="AJ97" s="269"/>
      <c r="AK97" s="269"/>
      <c r="AL97" s="408"/>
      <c r="AM97" s="407"/>
      <c r="AN97" s="248"/>
      <c r="AO97" s="248"/>
      <c r="AP97" s="248"/>
      <c r="AQ97" s="248"/>
      <c r="AR97" s="248"/>
      <c r="AS97" s="248"/>
      <c r="AT97" s="248"/>
      <c r="AU97" s="248"/>
      <c r="AV97" s="248"/>
      <c r="AW97" s="349"/>
      <c r="AX97" s="349"/>
      <c r="AY97" s="349"/>
      <c r="AZ97" s="349"/>
      <c r="BA97" s="349"/>
      <c r="BB97" s="349"/>
      <c r="BC97" s="349"/>
      <c r="BD97" s="349"/>
      <c r="BE97" s="349"/>
      <c r="BF97" s="349"/>
      <c r="BG97" s="349"/>
      <c r="BH97" s="349"/>
      <c r="BI97" s="349"/>
      <c r="BN97" s="349"/>
      <c r="CD97" s="269"/>
      <c r="CE97" s="269"/>
      <c r="CF97" s="408"/>
      <c r="CG97" s="349"/>
      <c r="CH97" s="248"/>
      <c r="CI97" s="248"/>
      <c r="CJ97" s="248"/>
      <c r="CK97" s="248"/>
      <c r="CL97" s="248"/>
      <c r="CM97" s="248"/>
      <c r="CN97" s="248"/>
      <c r="CO97" s="248"/>
      <c r="CP97" s="349"/>
      <c r="CQ97" s="349"/>
      <c r="CR97" s="349"/>
      <c r="CS97" s="349"/>
      <c r="CT97" s="349"/>
      <c r="CU97" s="349"/>
      <c r="CV97" s="349"/>
      <c r="CW97" s="349"/>
      <c r="CX97" s="349"/>
      <c r="CY97" s="349"/>
      <c r="CZ97" s="349"/>
      <c r="DA97" s="349"/>
      <c r="DB97" s="349"/>
      <c r="DH97" s="349"/>
      <c r="DX97" s="269"/>
      <c r="DY97" s="269"/>
      <c r="DZ97" s="408"/>
      <c r="EA97" s="349"/>
    </row>
    <row r="98" spans="1:131" ht="13.5" customHeight="1">
      <c r="A98" s="268"/>
      <c r="B98" s="237"/>
      <c r="C98" s="237"/>
      <c r="D98" s="237"/>
      <c r="E98" s="453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453"/>
      <c r="X98" s="453"/>
      <c r="Y98" s="453"/>
      <c r="Z98" s="453"/>
      <c r="AA98" s="453"/>
      <c r="AB98" s="453"/>
      <c r="AC98" s="453"/>
      <c r="AD98" s="453"/>
      <c r="AE98" s="453"/>
      <c r="AF98" s="453"/>
      <c r="AG98" s="453"/>
      <c r="AH98" s="453"/>
      <c r="AI98" s="453"/>
      <c r="AJ98" s="269"/>
      <c r="AK98" s="269"/>
      <c r="AL98" s="408"/>
      <c r="AM98" s="407"/>
      <c r="AN98" s="248"/>
      <c r="AO98" s="248"/>
      <c r="AP98" s="248"/>
      <c r="AQ98" s="248"/>
      <c r="AR98" s="248"/>
      <c r="AS98" s="248"/>
      <c r="AT98" s="248"/>
      <c r="AU98" s="248"/>
      <c r="AV98" s="248"/>
      <c r="AW98" s="349"/>
      <c r="AX98" s="349"/>
      <c r="AY98" s="349"/>
      <c r="AZ98" s="349"/>
      <c r="BA98" s="349"/>
      <c r="BB98" s="349"/>
      <c r="BC98" s="349"/>
      <c r="BD98" s="349"/>
      <c r="BE98" s="349"/>
      <c r="BF98" s="349"/>
      <c r="BG98" s="349"/>
      <c r="BH98" s="349"/>
      <c r="BI98" s="349"/>
      <c r="BN98" s="349"/>
      <c r="CD98" s="269"/>
      <c r="CE98" s="269"/>
      <c r="CF98" s="408"/>
      <c r="CG98" s="349"/>
      <c r="CH98" s="248"/>
      <c r="CI98" s="248"/>
      <c r="CJ98" s="248"/>
      <c r="CK98" s="248"/>
      <c r="CL98" s="248"/>
      <c r="CM98" s="248"/>
      <c r="CN98" s="248"/>
      <c r="CO98" s="248"/>
      <c r="CP98" s="349"/>
      <c r="CQ98" s="349"/>
      <c r="CR98" s="349"/>
      <c r="CS98" s="349"/>
      <c r="CT98" s="349"/>
      <c r="CU98" s="349"/>
      <c r="CV98" s="349"/>
      <c r="CW98" s="349"/>
      <c r="CX98" s="349"/>
      <c r="CY98" s="349"/>
      <c r="CZ98" s="349"/>
      <c r="DA98" s="349"/>
      <c r="DB98" s="349"/>
      <c r="DH98" s="349"/>
      <c r="DX98" s="269"/>
      <c r="DY98" s="269"/>
      <c r="DZ98" s="408"/>
      <c r="EA98" s="349"/>
    </row>
    <row r="99" spans="1:131" ht="13.5" customHeight="1">
      <c r="A99" s="268"/>
      <c r="B99" s="237"/>
      <c r="C99" s="237"/>
      <c r="D99" s="237"/>
      <c r="E99" s="453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453"/>
      <c r="X99" s="453"/>
      <c r="Y99" s="453"/>
      <c r="Z99" s="453"/>
      <c r="AA99" s="453"/>
      <c r="AB99" s="453"/>
      <c r="AC99" s="453"/>
      <c r="AD99" s="453"/>
      <c r="AE99" s="453"/>
      <c r="AF99" s="453"/>
      <c r="AG99" s="453"/>
      <c r="AH99" s="453"/>
      <c r="AI99" s="453"/>
      <c r="AJ99" s="269"/>
      <c r="AK99" s="269"/>
      <c r="AL99" s="408"/>
      <c r="AM99" s="407"/>
      <c r="AN99" s="248"/>
      <c r="AO99" s="248"/>
      <c r="AP99" s="248"/>
      <c r="AQ99" s="248"/>
      <c r="AR99" s="248"/>
      <c r="AS99" s="248"/>
      <c r="AT99" s="248"/>
      <c r="AU99" s="248"/>
      <c r="AV99" s="248"/>
      <c r="AW99" s="349"/>
      <c r="AX99" s="349"/>
      <c r="AY99" s="349"/>
      <c r="AZ99" s="349"/>
      <c r="BA99" s="349"/>
      <c r="BB99" s="349"/>
      <c r="BC99" s="349"/>
      <c r="BD99" s="349"/>
      <c r="BE99" s="349"/>
      <c r="BF99" s="349"/>
      <c r="BG99" s="349"/>
      <c r="BH99" s="349"/>
      <c r="BI99" s="349"/>
      <c r="BN99" s="349"/>
      <c r="CD99" s="269"/>
      <c r="CE99" s="269"/>
      <c r="CF99" s="408"/>
      <c r="CG99" s="349"/>
      <c r="CH99" s="248"/>
      <c r="CI99" s="248"/>
      <c r="CJ99" s="248"/>
      <c r="CK99" s="248"/>
      <c r="CL99" s="248"/>
      <c r="CM99" s="248"/>
      <c r="CN99" s="248"/>
      <c r="CO99" s="248"/>
      <c r="CP99" s="349"/>
      <c r="CQ99" s="349"/>
      <c r="CR99" s="349"/>
      <c r="CS99" s="349"/>
      <c r="CT99" s="349"/>
      <c r="CU99" s="349"/>
      <c r="CV99" s="349"/>
      <c r="CW99" s="349"/>
      <c r="CX99" s="349"/>
      <c r="CY99" s="349"/>
      <c r="CZ99" s="349"/>
      <c r="DA99" s="349"/>
      <c r="DB99" s="349"/>
      <c r="DH99" s="349"/>
      <c r="DX99" s="269"/>
      <c r="DY99" s="269"/>
      <c r="DZ99" s="408"/>
      <c r="EA99" s="349"/>
    </row>
    <row r="100" spans="1:131" ht="13.5" customHeight="1">
      <c r="A100" s="268"/>
      <c r="B100" s="237"/>
      <c r="C100" s="237"/>
      <c r="D100" s="237"/>
      <c r="E100" s="453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453"/>
      <c r="X100" s="453"/>
      <c r="Y100" s="453"/>
      <c r="Z100" s="453"/>
      <c r="AA100" s="453"/>
      <c r="AB100" s="453"/>
      <c r="AC100" s="453"/>
      <c r="AD100" s="453"/>
      <c r="AE100" s="453"/>
      <c r="AF100" s="453"/>
      <c r="AG100" s="453"/>
      <c r="AH100" s="453"/>
      <c r="AI100" s="453"/>
      <c r="AJ100" s="269"/>
      <c r="AK100" s="269"/>
      <c r="AL100" s="408"/>
      <c r="AM100" s="407"/>
      <c r="AN100" s="248"/>
      <c r="AO100" s="248"/>
      <c r="AP100" s="248"/>
      <c r="AQ100" s="248"/>
      <c r="AR100" s="248"/>
      <c r="AS100" s="248"/>
      <c r="AT100" s="248"/>
      <c r="AU100" s="248"/>
      <c r="AV100" s="248"/>
      <c r="AW100" s="349"/>
      <c r="AX100" s="349"/>
      <c r="AY100" s="349"/>
      <c r="AZ100" s="349"/>
      <c r="BA100" s="349"/>
      <c r="BB100" s="349"/>
      <c r="BC100" s="349"/>
      <c r="BD100" s="349"/>
      <c r="BE100" s="349"/>
      <c r="BF100" s="349"/>
      <c r="BG100" s="349"/>
      <c r="BH100" s="349"/>
      <c r="BI100" s="349"/>
      <c r="BN100" s="349"/>
      <c r="CD100" s="269"/>
      <c r="CE100" s="269"/>
      <c r="CF100" s="408"/>
      <c r="CG100" s="349"/>
      <c r="CH100" s="248"/>
      <c r="CI100" s="248"/>
      <c r="CJ100" s="248"/>
      <c r="CK100" s="248"/>
      <c r="CL100" s="248"/>
      <c r="CM100" s="248"/>
      <c r="CN100" s="248"/>
      <c r="CO100" s="248"/>
      <c r="CP100" s="349"/>
      <c r="CQ100" s="349"/>
      <c r="CR100" s="349"/>
      <c r="CS100" s="349"/>
      <c r="CT100" s="349"/>
      <c r="CU100" s="349"/>
      <c r="CV100" s="349"/>
      <c r="CW100" s="349"/>
      <c r="CX100" s="349"/>
      <c r="CY100" s="349"/>
      <c r="CZ100" s="349"/>
      <c r="DA100" s="349"/>
      <c r="DB100" s="349"/>
      <c r="DH100" s="349"/>
      <c r="DX100" s="269"/>
      <c r="DY100" s="269"/>
      <c r="DZ100" s="408"/>
      <c r="EA100" s="349"/>
    </row>
    <row r="101" spans="1:131" ht="13.5" customHeight="1">
      <c r="A101" s="268"/>
      <c r="B101" s="237"/>
      <c r="C101" s="237"/>
      <c r="D101" s="237"/>
      <c r="E101" s="453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453"/>
      <c r="X101" s="453"/>
      <c r="Y101" s="453"/>
      <c r="Z101" s="453"/>
      <c r="AA101" s="453"/>
      <c r="AB101" s="453"/>
      <c r="AC101" s="453"/>
      <c r="AD101" s="453"/>
      <c r="AE101" s="453"/>
      <c r="AF101" s="453"/>
      <c r="AG101" s="453"/>
      <c r="AH101" s="453"/>
      <c r="AI101" s="453"/>
      <c r="AJ101" s="269"/>
      <c r="AK101" s="269"/>
      <c r="AL101" s="408"/>
      <c r="AM101" s="407"/>
      <c r="AN101" s="248"/>
      <c r="AO101" s="248"/>
      <c r="AP101" s="248"/>
      <c r="AQ101" s="248"/>
      <c r="AR101" s="248"/>
      <c r="AS101" s="248"/>
      <c r="AT101" s="248"/>
      <c r="AU101" s="248"/>
      <c r="AV101" s="248"/>
      <c r="AW101" s="349"/>
      <c r="AX101" s="349"/>
      <c r="AY101" s="349"/>
      <c r="AZ101" s="349"/>
      <c r="BA101" s="349"/>
      <c r="BB101" s="349"/>
      <c r="BC101" s="349"/>
      <c r="BD101" s="349"/>
      <c r="BE101" s="349"/>
      <c r="BF101" s="349"/>
      <c r="BG101" s="349"/>
      <c r="BH101" s="349"/>
      <c r="BI101" s="349"/>
      <c r="BN101" s="349"/>
      <c r="CD101" s="269"/>
      <c r="CE101" s="269"/>
      <c r="CF101" s="408"/>
      <c r="CG101" s="349"/>
      <c r="CH101" s="248"/>
      <c r="CI101" s="248"/>
      <c r="CJ101" s="248"/>
      <c r="CK101" s="248"/>
      <c r="CL101" s="248"/>
      <c r="CM101" s="248"/>
      <c r="CN101" s="248"/>
      <c r="CO101" s="248"/>
      <c r="CP101" s="349"/>
      <c r="CQ101" s="349"/>
      <c r="CR101" s="349"/>
      <c r="CS101" s="349"/>
      <c r="CT101" s="349"/>
      <c r="CU101" s="349"/>
      <c r="CV101" s="349"/>
      <c r="CW101" s="349"/>
      <c r="CX101" s="349"/>
      <c r="CY101" s="349"/>
      <c r="CZ101" s="349"/>
      <c r="DA101" s="349"/>
      <c r="DB101" s="349"/>
      <c r="DH101" s="349"/>
      <c r="DX101" s="269"/>
      <c r="DY101" s="269"/>
      <c r="DZ101" s="408"/>
      <c r="EA101" s="349"/>
    </row>
    <row r="102" spans="1:131" ht="13.5" customHeight="1">
      <c r="A102" s="268"/>
      <c r="B102" s="237"/>
      <c r="C102" s="237"/>
      <c r="D102" s="237"/>
      <c r="E102" s="453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453"/>
      <c r="X102" s="453"/>
      <c r="Y102" s="453"/>
      <c r="Z102" s="453"/>
      <c r="AA102" s="453"/>
      <c r="AB102" s="453"/>
      <c r="AC102" s="453"/>
      <c r="AD102" s="453"/>
      <c r="AE102" s="453"/>
      <c r="AF102" s="453"/>
      <c r="AG102" s="453"/>
      <c r="AH102" s="453"/>
      <c r="AI102" s="453"/>
      <c r="AJ102" s="269"/>
      <c r="AK102" s="269"/>
      <c r="AL102" s="408"/>
      <c r="AM102" s="407"/>
      <c r="AN102" s="248"/>
      <c r="AO102" s="248"/>
      <c r="AP102" s="248"/>
      <c r="AQ102" s="248"/>
      <c r="AR102" s="248"/>
      <c r="AS102" s="248"/>
      <c r="AT102" s="248"/>
      <c r="AU102" s="248"/>
      <c r="AV102" s="248"/>
      <c r="AW102" s="349"/>
      <c r="AX102" s="349"/>
      <c r="AY102" s="349"/>
      <c r="AZ102" s="349"/>
      <c r="BA102" s="349"/>
      <c r="BB102" s="349"/>
      <c r="BC102" s="349"/>
      <c r="BD102" s="349"/>
      <c r="BE102" s="349"/>
      <c r="BF102" s="349"/>
      <c r="BG102" s="349"/>
      <c r="BH102" s="349"/>
      <c r="BI102" s="349"/>
      <c r="BN102" s="349"/>
      <c r="CD102" s="269"/>
      <c r="CE102" s="269"/>
      <c r="CF102" s="408"/>
      <c r="CG102" s="349"/>
      <c r="CH102" s="248"/>
      <c r="CI102" s="248"/>
      <c r="CJ102" s="248"/>
      <c r="CK102" s="248"/>
      <c r="CL102" s="248"/>
      <c r="CM102" s="248"/>
      <c r="CN102" s="248"/>
      <c r="CO102" s="248"/>
      <c r="CP102" s="349"/>
      <c r="CQ102" s="349"/>
      <c r="CR102" s="349"/>
      <c r="CS102" s="349"/>
      <c r="CT102" s="349"/>
      <c r="CU102" s="349"/>
      <c r="CV102" s="349"/>
      <c r="CW102" s="349"/>
      <c r="CX102" s="349"/>
      <c r="CY102" s="349"/>
      <c r="CZ102" s="349"/>
      <c r="DA102" s="349"/>
      <c r="DB102" s="349"/>
      <c r="DH102" s="349"/>
      <c r="DX102" s="269"/>
      <c r="DY102" s="269"/>
      <c r="DZ102" s="408"/>
      <c r="EA102" s="349"/>
    </row>
    <row r="103" spans="1:131" ht="13.5" customHeight="1">
      <c r="A103" s="268"/>
      <c r="B103" s="237"/>
      <c r="C103" s="237"/>
      <c r="D103" s="237"/>
      <c r="E103" s="453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453"/>
      <c r="X103" s="453"/>
      <c r="Y103" s="453"/>
      <c r="Z103" s="453"/>
      <c r="AA103" s="453"/>
      <c r="AB103" s="453"/>
      <c r="AC103" s="453"/>
      <c r="AD103" s="453"/>
      <c r="AE103" s="453"/>
      <c r="AF103" s="453"/>
      <c r="AG103" s="453"/>
      <c r="AH103" s="453"/>
      <c r="AI103" s="453"/>
      <c r="AJ103" s="269"/>
      <c r="AK103" s="269"/>
      <c r="AL103" s="408"/>
      <c r="AM103" s="407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349"/>
      <c r="AX103" s="349"/>
      <c r="AY103" s="349"/>
      <c r="AZ103" s="349"/>
      <c r="BA103" s="349"/>
      <c r="BB103" s="349"/>
      <c r="BC103" s="349"/>
      <c r="BD103" s="349"/>
      <c r="BE103" s="349"/>
      <c r="BF103" s="349"/>
      <c r="BG103" s="349"/>
      <c r="BH103" s="349"/>
      <c r="BI103" s="349"/>
      <c r="BN103" s="349"/>
      <c r="CD103" s="269"/>
      <c r="CE103" s="269"/>
      <c r="CF103" s="408"/>
      <c r="CG103" s="349"/>
      <c r="CH103" s="248"/>
      <c r="CI103" s="248"/>
      <c r="CJ103" s="248"/>
      <c r="CK103" s="248"/>
      <c r="CL103" s="248"/>
      <c r="CM103" s="248"/>
      <c r="CN103" s="248"/>
      <c r="CO103" s="248"/>
      <c r="CP103" s="349"/>
      <c r="CQ103" s="349"/>
      <c r="CR103" s="349"/>
      <c r="CS103" s="349"/>
      <c r="CT103" s="349"/>
      <c r="CU103" s="349"/>
      <c r="CV103" s="349"/>
      <c r="CW103" s="349"/>
      <c r="CX103" s="349"/>
      <c r="CY103" s="349"/>
      <c r="CZ103" s="349"/>
      <c r="DA103" s="349"/>
      <c r="DB103" s="349"/>
      <c r="DH103" s="349"/>
      <c r="DX103" s="269"/>
      <c r="DY103" s="269"/>
      <c r="DZ103" s="408"/>
      <c r="EA103" s="349"/>
    </row>
    <row r="104" spans="1:174" s="470" customFormat="1" ht="13.5" customHeight="1">
      <c r="A104" s="256"/>
      <c r="B104" s="330"/>
      <c r="C104" s="330"/>
      <c r="D104" s="330"/>
      <c r="E104" s="475"/>
      <c r="F104" s="475"/>
      <c r="G104" s="475"/>
      <c r="H104" s="475"/>
      <c r="I104" s="475"/>
      <c r="J104" s="475"/>
      <c r="K104" s="475"/>
      <c r="L104" s="475"/>
      <c r="M104" s="475"/>
      <c r="N104" s="475"/>
      <c r="O104" s="475"/>
      <c r="P104" s="475"/>
      <c r="Q104" s="475"/>
      <c r="R104" s="475"/>
      <c r="S104" s="475"/>
      <c r="T104" s="476"/>
      <c r="U104" s="257"/>
      <c r="V104" s="357"/>
      <c r="W104" s="477"/>
      <c r="X104" s="477"/>
      <c r="Y104" s="477"/>
      <c r="Z104" s="477"/>
      <c r="AA104" s="477"/>
      <c r="AB104" s="477"/>
      <c r="AC104" s="477"/>
      <c r="AD104" s="477"/>
      <c r="AE104" s="477"/>
      <c r="AF104" s="477"/>
      <c r="AG104" s="477"/>
      <c r="AH104" s="477"/>
      <c r="AI104" s="257"/>
      <c r="AJ104" s="357"/>
      <c r="AK104" s="357"/>
      <c r="AL104" s="256"/>
      <c r="AM104" s="432"/>
      <c r="AN104" s="389"/>
      <c r="AO104" s="397"/>
      <c r="AP104" s="397"/>
      <c r="AQ104" s="397"/>
      <c r="AR104" s="397"/>
      <c r="AS104" s="397"/>
      <c r="AT104" s="397"/>
      <c r="AU104" s="397"/>
      <c r="AV104" s="397"/>
      <c r="AW104" s="478"/>
      <c r="AX104" s="478"/>
      <c r="AY104" s="478"/>
      <c r="AZ104" s="478"/>
      <c r="BA104" s="478"/>
      <c r="BB104" s="478"/>
      <c r="BC104" s="478"/>
      <c r="BD104" s="478"/>
      <c r="BE104" s="478"/>
      <c r="BF104" s="478"/>
      <c r="BG104" s="478"/>
      <c r="BH104" s="478"/>
      <c r="BI104" s="478"/>
      <c r="BJ104" s="479"/>
      <c r="BK104" s="479"/>
      <c r="BL104" s="479"/>
      <c r="BM104" s="847"/>
      <c r="BN104" s="478"/>
      <c r="BO104" s="479"/>
      <c r="BP104" s="479"/>
      <c r="BQ104" s="479"/>
      <c r="BR104" s="479"/>
      <c r="BS104" s="479"/>
      <c r="BT104" s="479"/>
      <c r="BU104" s="479"/>
      <c r="BV104" s="479"/>
      <c r="BW104" s="479"/>
      <c r="BX104" s="479"/>
      <c r="BY104" s="479"/>
      <c r="BZ104" s="479"/>
      <c r="CA104" s="479"/>
      <c r="CB104" s="479"/>
      <c r="CC104" s="479"/>
      <c r="CD104" s="357"/>
      <c r="CE104" s="571"/>
      <c r="CF104" s="256"/>
      <c r="CG104" s="478"/>
      <c r="CH104" s="397"/>
      <c r="CI104" s="397"/>
      <c r="CJ104" s="397"/>
      <c r="CK104" s="397"/>
      <c r="CL104" s="397"/>
      <c r="CM104" s="397"/>
      <c r="CN104" s="397"/>
      <c r="CO104" s="397"/>
      <c r="CP104" s="478"/>
      <c r="CQ104" s="478"/>
      <c r="CR104" s="478"/>
      <c r="CS104" s="478"/>
      <c r="CT104" s="478"/>
      <c r="CU104" s="478"/>
      <c r="CV104" s="478"/>
      <c r="CW104" s="478"/>
      <c r="CX104" s="478"/>
      <c r="CY104" s="478"/>
      <c r="CZ104" s="478"/>
      <c r="DA104" s="478"/>
      <c r="DB104" s="478"/>
      <c r="DC104" s="479"/>
      <c r="DD104" s="479"/>
      <c r="DE104" s="479"/>
      <c r="DF104" s="847"/>
      <c r="DG104" s="847"/>
      <c r="DH104" s="478"/>
      <c r="DI104" s="479"/>
      <c r="DJ104" s="479"/>
      <c r="DK104" s="479"/>
      <c r="DL104" s="479"/>
      <c r="DM104" s="479"/>
      <c r="DN104" s="479"/>
      <c r="DO104" s="479"/>
      <c r="DP104" s="479"/>
      <c r="DQ104" s="479"/>
      <c r="DR104" s="479"/>
      <c r="DS104" s="479"/>
      <c r="DT104" s="479"/>
      <c r="DU104" s="479"/>
      <c r="DV104" s="479"/>
      <c r="DW104" s="479"/>
      <c r="DX104" s="357"/>
      <c r="DY104" s="571"/>
      <c r="DZ104" s="256"/>
      <c r="EA104" s="478"/>
      <c r="EB104" s="479"/>
      <c r="EC104" s="479"/>
      <c r="ED104" s="479"/>
      <c r="EE104" s="479"/>
      <c r="EF104" s="479"/>
      <c r="EG104" s="479"/>
      <c r="EH104" s="479"/>
      <c r="EI104" s="479"/>
      <c r="EJ104" s="479"/>
      <c r="EK104" s="479"/>
      <c r="EL104" s="479"/>
      <c r="EM104" s="479"/>
      <c r="EN104" s="479"/>
      <c r="EO104" s="479"/>
      <c r="EP104" s="479"/>
      <c r="EQ104" s="479"/>
      <c r="ER104" s="479"/>
      <c r="ES104" s="479"/>
      <c r="ET104" s="479"/>
      <c r="EU104" s="479"/>
      <c r="EV104" s="479"/>
      <c r="EW104" s="479"/>
      <c r="EX104" s="469"/>
      <c r="EY104" s="469"/>
      <c r="EZ104" s="469"/>
      <c r="FA104" s="469"/>
      <c r="FB104" s="469"/>
      <c r="FC104" s="469"/>
      <c r="FD104" s="469"/>
      <c r="FE104" s="469"/>
      <c r="FF104" s="469"/>
      <c r="FG104" s="469"/>
      <c r="FH104" s="469"/>
      <c r="FI104" s="469"/>
      <c r="FJ104" s="469"/>
      <c r="FK104" s="469"/>
      <c r="FL104" s="469"/>
      <c r="FM104" s="469"/>
      <c r="FN104" s="469"/>
      <c r="FO104" s="469"/>
      <c r="FP104" s="469"/>
      <c r="FQ104" s="469"/>
      <c r="FR104" s="469"/>
    </row>
    <row r="105" spans="1:174" s="470" customFormat="1" ht="13.5" customHeight="1">
      <c r="A105" s="256"/>
      <c r="B105" s="330"/>
      <c r="C105" s="330"/>
      <c r="D105" s="330"/>
      <c r="E105" s="475"/>
      <c r="F105" s="475"/>
      <c r="G105" s="475"/>
      <c r="H105" s="475"/>
      <c r="I105" s="475"/>
      <c r="J105" s="475"/>
      <c r="K105" s="475"/>
      <c r="L105" s="475"/>
      <c r="M105" s="475"/>
      <c r="N105" s="475"/>
      <c r="O105" s="475"/>
      <c r="P105" s="475"/>
      <c r="Q105" s="475"/>
      <c r="R105" s="475"/>
      <c r="S105" s="475"/>
      <c r="T105" s="476"/>
      <c r="U105" s="257"/>
      <c r="V105" s="357"/>
      <c r="W105" s="477"/>
      <c r="X105" s="477"/>
      <c r="Y105" s="477"/>
      <c r="Z105" s="477"/>
      <c r="AA105" s="477"/>
      <c r="AB105" s="477"/>
      <c r="AC105" s="477"/>
      <c r="AD105" s="477"/>
      <c r="AE105" s="477"/>
      <c r="AF105" s="477"/>
      <c r="AG105" s="477"/>
      <c r="AH105" s="477"/>
      <c r="AI105" s="257"/>
      <c r="AJ105" s="357"/>
      <c r="AK105" s="357"/>
      <c r="AL105" s="256"/>
      <c r="AM105" s="432"/>
      <c r="AN105" s="389"/>
      <c r="AO105" s="397"/>
      <c r="AP105" s="397"/>
      <c r="AQ105" s="397"/>
      <c r="AR105" s="397"/>
      <c r="AS105" s="397"/>
      <c r="AT105" s="397"/>
      <c r="AU105" s="397"/>
      <c r="AV105" s="397"/>
      <c r="AW105" s="478"/>
      <c r="AX105" s="478"/>
      <c r="AY105" s="478"/>
      <c r="AZ105" s="478"/>
      <c r="BA105" s="478"/>
      <c r="BB105" s="478"/>
      <c r="BC105" s="478"/>
      <c r="BD105" s="478"/>
      <c r="BE105" s="478"/>
      <c r="BF105" s="478"/>
      <c r="BG105" s="478"/>
      <c r="BH105" s="478"/>
      <c r="BI105" s="478"/>
      <c r="BJ105" s="479"/>
      <c r="BK105" s="479"/>
      <c r="BL105" s="479"/>
      <c r="BM105" s="847"/>
      <c r="BN105" s="478"/>
      <c r="BO105" s="479"/>
      <c r="BP105" s="479"/>
      <c r="BQ105" s="479"/>
      <c r="BR105" s="479"/>
      <c r="BS105" s="479"/>
      <c r="BT105" s="479"/>
      <c r="BU105" s="479"/>
      <c r="BV105" s="479"/>
      <c r="BW105" s="479"/>
      <c r="BX105" s="479"/>
      <c r="BY105" s="479"/>
      <c r="BZ105" s="479"/>
      <c r="CA105" s="479"/>
      <c r="CB105" s="479"/>
      <c r="CC105" s="479"/>
      <c r="CD105" s="357"/>
      <c r="CE105" s="571"/>
      <c r="CF105" s="256"/>
      <c r="CG105" s="478"/>
      <c r="CH105" s="397"/>
      <c r="CI105" s="397"/>
      <c r="CJ105" s="397"/>
      <c r="CK105" s="397"/>
      <c r="CL105" s="397"/>
      <c r="CM105" s="397"/>
      <c r="CN105" s="397"/>
      <c r="CO105" s="397"/>
      <c r="CP105" s="478"/>
      <c r="CQ105" s="478"/>
      <c r="CR105" s="478"/>
      <c r="CS105" s="478"/>
      <c r="CT105" s="478"/>
      <c r="CU105" s="478"/>
      <c r="CV105" s="478"/>
      <c r="CW105" s="478"/>
      <c r="CX105" s="478"/>
      <c r="CY105" s="478"/>
      <c r="CZ105" s="478"/>
      <c r="DA105" s="478"/>
      <c r="DB105" s="478"/>
      <c r="DC105" s="479"/>
      <c r="DD105" s="479"/>
      <c r="DE105" s="479"/>
      <c r="DF105" s="847"/>
      <c r="DG105" s="847"/>
      <c r="DH105" s="478"/>
      <c r="DI105" s="479"/>
      <c r="DJ105" s="479"/>
      <c r="DK105" s="479"/>
      <c r="DL105" s="479"/>
      <c r="DM105" s="479"/>
      <c r="DN105" s="479"/>
      <c r="DO105" s="479"/>
      <c r="DP105" s="479"/>
      <c r="DQ105" s="479"/>
      <c r="DR105" s="479"/>
      <c r="DS105" s="479"/>
      <c r="DT105" s="479"/>
      <c r="DU105" s="479"/>
      <c r="DV105" s="479"/>
      <c r="DW105" s="479"/>
      <c r="DX105" s="357"/>
      <c r="DY105" s="571"/>
      <c r="DZ105" s="256"/>
      <c r="EA105" s="478"/>
      <c r="EB105" s="479"/>
      <c r="EC105" s="479"/>
      <c r="ED105" s="479"/>
      <c r="EE105" s="479"/>
      <c r="EF105" s="479"/>
      <c r="EG105" s="479"/>
      <c r="EH105" s="479"/>
      <c r="EI105" s="479"/>
      <c r="EJ105" s="479"/>
      <c r="EK105" s="479"/>
      <c r="EL105" s="479"/>
      <c r="EM105" s="479"/>
      <c r="EN105" s="479"/>
      <c r="EO105" s="479"/>
      <c r="EP105" s="479"/>
      <c r="EQ105" s="479"/>
      <c r="ER105" s="479"/>
      <c r="ES105" s="479"/>
      <c r="ET105" s="479"/>
      <c r="EU105" s="479"/>
      <c r="EV105" s="479"/>
      <c r="EW105" s="479"/>
      <c r="EX105" s="469"/>
      <c r="EY105" s="469"/>
      <c r="EZ105" s="469"/>
      <c r="FA105" s="469"/>
      <c r="FB105" s="469"/>
      <c r="FC105" s="469"/>
      <c r="FD105" s="469"/>
      <c r="FE105" s="469"/>
      <c r="FF105" s="469"/>
      <c r="FG105" s="469"/>
      <c r="FH105" s="469"/>
      <c r="FI105" s="469"/>
      <c r="FJ105" s="469"/>
      <c r="FK105" s="469"/>
      <c r="FL105" s="469"/>
      <c r="FM105" s="469"/>
      <c r="FN105" s="469"/>
      <c r="FO105" s="469"/>
      <c r="FP105" s="469"/>
      <c r="FQ105" s="469"/>
      <c r="FR105" s="469"/>
    </row>
    <row r="106" spans="1:174" s="470" customFormat="1" ht="13.5" customHeight="1">
      <c r="A106" s="256"/>
      <c r="B106" s="330"/>
      <c r="C106" s="330"/>
      <c r="D106" s="330"/>
      <c r="E106" s="475"/>
      <c r="F106" s="475"/>
      <c r="G106" s="475"/>
      <c r="H106" s="475"/>
      <c r="I106" s="475"/>
      <c r="J106" s="475"/>
      <c r="K106" s="475"/>
      <c r="L106" s="475"/>
      <c r="M106" s="475"/>
      <c r="N106" s="475"/>
      <c r="O106" s="475"/>
      <c r="P106" s="475"/>
      <c r="Q106" s="475"/>
      <c r="R106" s="475"/>
      <c r="S106" s="475"/>
      <c r="T106" s="476"/>
      <c r="U106" s="257"/>
      <c r="V106" s="35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477"/>
      <c r="AI106" s="257"/>
      <c r="AJ106" s="357"/>
      <c r="AK106" s="357"/>
      <c r="AL106" s="256"/>
      <c r="AM106" s="432"/>
      <c r="AN106" s="389"/>
      <c r="AO106" s="397"/>
      <c r="AP106" s="397"/>
      <c r="AQ106" s="397"/>
      <c r="AR106" s="397"/>
      <c r="AS106" s="397"/>
      <c r="AT106" s="397"/>
      <c r="AU106" s="397"/>
      <c r="AV106" s="397"/>
      <c r="AW106" s="478"/>
      <c r="AX106" s="478"/>
      <c r="AY106" s="478"/>
      <c r="AZ106" s="478"/>
      <c r="BA106" s="478"/>
      <c r="BB106" s="478"/>
      <c r="BC106" s="478"/>
      <c r="BD106" s="478"/>
      <c r="BE106" s="478"/>
      <c r="BF106" s="478"/>
      <c r="BG106" s="478"/>
      <c r="BH106" s="478"/>
      <c r="BI106" s="478"/>
      <c r="BJ106" s="479"/>
      <c r="BK106" s="479"/>
      <c r="BL106" s="479"/>
      <c r="BM106" s="847"/>
      <c r="BN106" s="478"/>
      <c r="BO106" s="479"/>
      <c r="BP106" s="479"/>
      <c r="BQ106" s="479"/>
      <c r="BR106" s="479"/>
      <c r="BS106" s="479"/>
      <c r="BT106" s="479"/>
      <c r="BU106" s="479"/>
      <c r="BV106" s="479"/>
      <c r="BW106" s="479"/>
      <c r="BX106" s="479"/>
      <c r="BY106" s="479"/>
      <c r="BZ106" s="479"/>
      <c r="CA106" s="479"/>
      <c r="CB106" s="479"/>
      <c r="CC106" s="479"/>
      <c r="CD106" s="357"/>
      <c r="CE106" s="571"/>
      <c r="CF106" s="256"/>
      <c r="CG106" s="478"/>
      <c r="CH106" s="397"/>
      <c r="CI106" s="397"/>
      <c r="CJ106" s="397"/>
      <c r="CK106" s="397"/>
      <c r="CL106" s="397"/>
      <c r="CM106" s="397"/>
      <c r="CN106" s="397"/>
      <c r="CO106" s="397"/>
      <c r="CP106" s="478"/>
      <c r="CQ106" s="478"/>
      <c r="CR106" s="478"/>
      <c r="CS106" s="478"/>
      <c r="CT106" s="478"/>
      <c r="CU106" s="478"/>
      <c r="CV106" s="478"/>
      <c r="CW106" s="478"/>
      <c r="CX106" s="478"/>
      <c r="CY106" s="478"/>
      <c r="CZ106" s="478"/>
      <c r="DA106" s="478"/>
      <c r="DB106" s="478"/>
      <c r="DC106" s="479"/>
      <c r="DD106" s="479"/>
      <c r="DE106" s="479"/>
      <c r="DF106" s="847"/>
      <c r="DG106" s="847"/>
      <c r="DH106" s="478"/>
      <c r="DI106" s="479"/>
      <c r="DJ106" s="479"/>
      <c r="DK106" s="479"/>
      <c r="DL106" s="479"/>
      <c r="DM106" s="479"/>
      <c r="DN106" s="479"/>
      <c r="DO106" s="479"/>
      <c r="DP106" s="479"/>
      <c r="DQ106" s="479"/>
      <c r="DR106" s="479"/>
      <c r="DS106" s="479"/>
      <c r="DT106" s="479"/>
      <c r="DU106" s="479"/>
      <c r="DV106" s="479"/>
      <c r="DW106" s="479"/>
      <c r="DX106" s="357"/>
      <c r="DY106" s="571"/>
      <c r="DZ106" s="256"/>
      <c r="EA106" s="478"/>
      <c r="EB106" s="479"/>
      <c r="EC106" s="479"/>
      <c r="ED106" s="479"/>
      <c r="EE106" s="479"/>
      <c r="EF106" s="479"/>
      <c r="EG106" s="479"/>
      <c r="EH106" s="479"/>
      <c r="EI106" s="479"/>
      <c r="EJ106" s="479"/>
      <c r="EK106" s="479"/>
      <c r="EL106" s="479"/>
      <c r="EM106" s="479"/>
      <c r="EN106" s="479"/>
      <c r="EO106" s="479"/>
      <c r="EP106" s="479"/>
      <c r="EQ106" s="479"/>
      <c r="ER106" s="479"/>
      <c r="ES106" s="479"/>
      <c r="ET106" s="479"/>
      <c r="EU106" s="479"/>
      <c r="EV106" s="479"/>
      <c r="EW106" s="479"/>
      <c r="EX106" s="469"/>
      <c r="EY106" s="469"/>
      <c r="EZ106" s="469"/>
      <c r="FA106" s="469"/>
      <c r="FB106" s="469"/>
      <c r="FC106" s="469"/>
      <c r="FD106" s="469"/>
      <c r="FE106" s="469"/>
      <c r="FF106" s="469"/>
      <c r="FG106" s="469"/>
      <c r="FH106" s="469"/>
      <c r="FI106" s="469"/>
      <c r="FJ106" s="469"/>
      <c r="FK106" s="469"/>
      <c r="FL106" s="469"/>
      <c r="FM106" s="469"/>
      <c r="FN106" s="469"/>
      <c r="FO106" s="469"/>
      <c r="FP106" s="469"/>
      <c r="FQ106" s="469"/>
      <c r="FR106" s="469"/>
    </row>
    <row r="107" spans="1:131" ht="13.5" customHeight="1">
      <c r="A107" s="268"/>
      <c r="B107" s="237"/>
      <c r="C107" s="237"/>
      <c r="D107" s="237"/>
      <c r="E107" s="453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  <c r="T107" s="269"/>
      <c r="U107" s="269"/>
      <c r="V107" s="269"/>
      <c r="W107" s="453"/>
      <c r="X107" s="453"/>
      <c r="Y107" s="453"/>
      <c r="Z107" s="453"/>
      <c r="AA107" s="453"/>
      <c r="AB107" s="453"/>
      <c r="AC107" s="453"/>
      <c r="AD107" s="453"/>
      <c r="AE107" s="453"/>
      <c r="AF107" s="453"/>
      <c r="AG107" s="453"/>
      <c r="AH107" s="453"/>
      <c r="AI107" s="453"/>
      <c r="AJ107" s="269"/>
      <c r="AK107" s="269"/>
      <c r="AL107" s="408"/>
      <c r="AM107" s="407"/>
      <c r="AN107" s="248"/>
      <c r="AO107" s="248"/>
      <c r="AP107" s="248"/>
      <c r="AQ107" s="248"/>
      <c r="AR107" s="248"/>
      <c r="AS107" s="248"/>
      <c r="AT107" s="248"/>
      <c r="AU107" s="248"/>
      <c r="AV107" s="248"/>
      <c r="AW107" s="349"/>
      <c r="AX107" s="349"/>
      <c r="AY107" s="349"/>
      <c r="AZ107" s="349"/>
      <c r="BA107" s="349"/>
      <c r="BB107" s="349"/>
      <c r="BC107" s="349"/>
      <c r="BD107" s="349"/>
      <c r="BE107" s="349"/>
      <c r="BF107" s="349"/>
      <c r="BG107" s="349"/>
      <c r="BH107" s="349"/>
      <c r="BI107" s="349"/>
      <c r="BJ107" s="269"/>
      <c r="BK107" s="269"/>
      <c r="BL107" s="269"/>
      <c r="BN107" s="349"/>
      <c r="BO107" s="269"/>
      <c r="BP107" s="269"/>
      <c r="BQ107" s="269"/>
      <c r="BR107" s="269"/>
      <c r="BS107" s="269"/>
      <c r="BT107" s="269"/>
      <c r="BU107" s="269"/>
      <c r="BV107" s="269"/>
      <c r="BW107" s="269"/>
      <c r="BX107" s="269"/>
      <c r="BY107" s="269"/>
      <c r="BZ107" s="269"/>
      <c r="CA107" s="269"/>
      <c r="CB107" s="269"/>
      <c r="CC107" s="269"/>
      <c r="CD107" s="269"/>
      <c r="CE107" s="269"/>
      <c r="CF107" s="408"/>
      <c r="CG107" s="349"/>
      <c r="CH107" s="248"/>
      <c r="CI107" s="248"/>
      <c r="CJ107" s="248"/>
      <c r="CK107" s="248"/>
      <c r="CL107" s="248"/>
      <c r="CM107" s="248"/>
      <c r="CN107" s="248"/>
      <c r="CO107" s="248"/>
      <c r="CP107" s="349"/>
      <c r="CQ107" s="349"/>
      <c r="CR107" s="349"/>
      <c r="CS107" s="349"/>
      <c r="CT107" s="349"/>
      <c r="CU107" s="349"/>
      <c r="CV107" s="349"/>
      <c r="CW107" s="349"/>
      <c r="CX107" s="349"/>
      <c r="CY107" s="349"/>
      <c r="CZ107" s="349"/>
      <c r="DA107" s="349"/>
      <c r="DB107" s="349"/>
      <c r="DC107" s="269"/>
      <c r="DD107" s="269"/>
      <c r="DE107" s="269"/>
      <c r="DH107" s="349"/>
      <c r="DI107" s="269"/>
      <c r="DJ107" s="269"/>
      <c r="DK107" s="269"/>
      <c r="DL107" s="269"/>
      <c r="DM107" s="269"/>
      <c r="DN107" s="269"/>
      <c r="DO107" s="269"/>
      <c r="DP107" s="269"/>
      <c r="DQ107" s="269"/>
      <c r="DR107" s="269"/>
      <c r="DS107" s="269"/>
      <c r="DT107" s="269"/>
      <c r="DU107" s="269"/>
      <c r="DV107" s="269"/>
      <c r="DW107" s="269"/>
      <c r="DX107" s="269"/>
      <c r="DY107" s="269"/>
      <c r="DZ107" s="408"/>
      <c r="EA107" s="349"/>
    </row>
    <row r="108" spans="1:131" ht="13.5" customHeight="1">
      <c r="A108" s="268"/>
      <c r="B108" s="237"/>
      <c r="C108" s="237"/>
      <c r="D108" s="237"/>
      <c r="E108" s="453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453"/>
      <c r="X108" s="453"/>
      <c r="Y108" s="453"/>
      <c r="Z108" s="453"/>
      <c r="AA108" s="453"/>
      <c r="AB108" s="453"/>
      <c r="AC108" s="453"/>
      <c r="AD108" s="453"/>
      <c r="AE108" s="453"/>
      <c r="AF108" s="453"/>
      <c r="AG108" s="453"/>
      <c r="AH108" s="453"/>
      <c r="AI108" s="453"/>
      <c r="AJ108" s="269"/>
      <c r="AK108" s="269"/>
      <c r="AL108" s="408"/>
      <c r="AM108" s="407"/>
      <c r="AN108" s="248"/>
      <c r="AO108" s="248"/>
      <c r="AP108" s="248"/>
      <c r="AQ108" s="248"/>
      <c r="AR108" s="248"/>
      <c r="AS108" s="248"/>
      <c r="AT108" s="248"/>
      <c r="AU108" s="248"/>
      <c r="AV108" s="248"/>
      <c r="AW108" s="349"/>
      <c r="AX108" s="349"/>
      <c r="AY108" s="349"/>
      <c r="AZ108" s="349"/>
      <c r="BA108" s="349"/>
      <c r="BB108" s="349"/>
      <c r="BC108" s="349"/>
      <c r="BD108" s="349"/>
      <c r="BE108" s="349"/>
      <c r="BF108" s="349"/>
      <c r="BG108" s="349"/>
      <c r="BH108" s="349"/>
      <c r="BI108" s="349"/>
      <c r="BJ108" s="269"/>
      <c r="BK108" s="269"/>
      <c r="BL108" s="269"/>
      <c r="BN108" s="349"/>
      <c r="BO108" s="269"/>
      <c r="BP108" s="269"/>
      <c r="BQ108" s="269"/>
      <c r="BR108" s="269"/>
      <c r="BS108" s="269"/>
      <c r="BT108" s="269"/>
      <c r="BU108" s="269"/>
      <c r="BV108" s="269"/>
      <c r="BW108" s="269"/>
      <c r="BX108" s="269"/>
      <c r="BY108" s="269"/>
      <c r="BZ108" s="269"/>
      <c r="CA108" s="269"/>
      <c r="CB108" s="269"/>
      <c r="CC108" s="269"/>
      <c r="CD108" s="269"/>
      <c r="CE108" s="269"/>
      <c r="CF108" s="408"/>
      <c r="CG108" s="349"/>
      <c r="CH108" s="248"/>
      <c r="CI108" s="248"/>
      <c r="CJ108" s="248"/>
      <c r="CK108" s="248"/>
      <c r="CL108" s="248"/>
      <c r="CM108" s="248"/>
      <c r="CN108" s="248"/>
      <c r="CO108" s="248"/>
      <c r="CP108" s="349"/>
      <c r="CQ108" s="349"/>
      <c r="CR108" s="349"/>
      <c r="CS108" s="349"/>
      <c r="CT108" s="349"/>
      <c r="CU108" s="349"/>
      <c r="CV108" s="349"/>
      <c r="CW108" s="349"/>
      <c r="CX108" s="349"/>
      <c r="CY108" s="349"/>
      <c r="CZ108" s="349"/>
      <c r="DA108" s="349"/>
      <c r="DB108" s="349"/>
      <c r="DC108" s="269"/>
      <c r="DD108" s="269"/>
      <c r="DE108" s="269"/>
      <c r="DH108" s="349"/>
      <c r="DI108" s="269"/>
      <c r="DJ108" s="269"/>
      <c r="DK108" s="269"/>
      <c r="DL108" s="269"/>
      <c r="DM108" s="269"/>
      <c r="DN108" s="269"/>
      <c r="DO108" s="269"/>
      <c r="DP108" s="269"/>
      <c r="DQ108" s="269"/>
      <c r="DR108" s="269"/>
      <c r="DS108" s="269"/>
      <c r="DT108" s="269"/>
      <c r="DU108" s="269"/>
      <c r="DV108" s="269"/>
      <c r="DW108" s="269"/>
      <c r="DX108" s="269"/>
      <c r="DY108" s="269"/>
      <c r="DZ108" s="408"/>
      <c r="EA108" s="349"/>
    </row>
    <row r="109" spans="1:140" ht="13.5" customHeight="1">
      <c r="A109" s="256">
        <v>3</v>
      </c>
      <c r="B109" s="232" t="s">
        <v>167</v>
      </c>
      <c r="C109" s="233" t="s">
        <v>168</v>
      </c>
      <c r="D109" s="736"/>
      <c r="E109" s="367">
        <v>8</v>
      </c>
      <c r="F109" s="367"/>
      <c r="G109" s="368">
        <v>6</v>
      </c>
      <c r="H109" s="368"/>
      <c r="I109" s="368">
        <v>5</v>
      </c>
      <c r="J109" s="368"/>
      <c r="K109" s="368">
        <v>5</v>
      </c>
      <c r="L109" s="368"/>
      <c r="M109" s="368">
        <v>5</v>
      </c>
      <c r="N109" s="368">
        <v>4</v>
      </c>
      <c r="O109" s="368">
        <v>5</v>
      </c>
      <c r="P109" s="368">
        <v>4</v>
      </c>
      <c r="Q109" s="368">
        <v>6</v>
      </c>
      <c r="R109" s="368"/>
      <c r="S109" s="368">
        <v>7</v>
      </c>
      <c r="T109" s="370"/>
      <c r="U109" s="480">
        <f>O109*$O$5+M109*$M$5+K109*$K$5+I109*$I$5+G109*$G$5+E109*$E$5</f>
        <v>144</v>
      </c>
      <c r="V109" s="356">
        <f>U109/$U$5</f>
        <v>5.76</v>
      </c>
      <c r="W109" s="368">
        <v>6</v>
      </c>
      <c r="X109" s="368">
        <v>4</v>
      </c>
      <c r="Y109" s="368">
        <v>5</v>
      </c>
      <c r="Z109" s="368"/>
      <c r="AA109" s="368"/>
      <c r="AB109" s="368"/>
      <c r="AC109" s="368"/>
      <c r="AD109" s="368"/>
      <c r="AE109" s="368"/>
      <c r="AF109" s="368"/>
      <c r="AG109" s="368"/>
      <c r="AH109" s="368"/>
      <c r="AI109" s="257"/>
      <c r="AJ109" s="357"/>
      <c r="AK109" s="357"/>
      <c r="AL109" s="481"/>
      <c r="AM109" s="367"/>
      <c r="AN109" s="482"/>
      <c r="AO109" s="482"/>
      <c r="AP109" s="482"/>
      <c r="AQ109" s="482"/>
      <c r="AR109" s="482"/>
      <c r="AS109" s="482"/>
      <c r="AT109" s="482"/>
      <c r="AU109" s="482"/>
      <c r="AV109" s="482"/>
      <c r="AW109" s="370"/>
      <c r="AX109" s="370"/>
      <c r="AY109" s="370"/>
      <c r="AZ109" s="370"/>
      <c r="BA109" s="370"/>
      <c r="BB109" s="370"/>
      <c r="BC109" s="370"/>
      <c r="BD109" s="370"/>
      <c r="BE109" s="370"/>
      <c r="BF109" s="370"/>
      <c r="BG109" s="370"/>
      <c r="BH109" s="370"/>
      <c r="BI109" s="370"/>
      <c r="BJ109" s="359"/>
      <c r="BK109" s="359"/>
      <c r="BL109" s="359"/>
      <c r="BM109" s="848"/>
      <c r="BN109" s="370"/>
      <c r="BO109" s="359"/>
      <c r="BP109" s="359"/>
      <c r="BQ109" s="359"/>
      <c r="BR109" s="359"/>
      <c r="BS109" s="359"/>
      <c r="BT109" s="359"/>
      <c r="BU109" s="359"/>
      <c r="BV109" s="359"/>
      <c r="BW109" s="359"/>
      <c r="BX109" s="359"/>
      <c r="BY109" s="359"/>
      <c r="BZ109" s="359"/>
      <c r="CA109" s="359"/>
      <c r="CB109" s="359"/>
      <c r="CC109" s="359"/>
      <c r="CD109" s="357"/>
      <c r="CE109" s="836"/>
      <c r="CF109" s="481"/>
      <c r="CG109" s="370"/>
      <c r="CH109" s="482"/>
      <c r="CI109" s="482"/>
      <c r="CJ109" s="482"/>
      <c r="CK109" s="482"/>
      <c r="CL109" s="482"/>
      <c r="CM109" s="482"/>
      <c r="CN109" s="482"/>
      <c r="CO109" s="482"/>
      <c r="CP109" s="370"/>
      <c r="CQ109" s="370"/>
      <c r="CR109" s="370"/>
      <c r="CS109" s="370"/>
      <c r="CT109" s="370"/>
      <c r="CU109" s="370"/>
      <c r="CV109" s="370"/>
      <c r="CW109" s="370"/>
      <c r="CX109" s="370"/>
      <c r="CY109" s="370"/>
      <c r="CZ109" s="370"/>
      <c r="DA109" s="370"/>
      <c r="DB109" s="370"/>
      <c r="DC109" s="359"/>
      <c r="DD109" s="359"/>
      <c r="DE109" s="359"/>
      <c r="DF109" s="848"/>
      <c r="DG109" s="848"/>
      <c r="DH109" s="370"/>
      <c r="DI109" s="359"/>
      <c r="DJ109" s="359"/>
      <c r="DK109" s="359"/>
      <c r="DL109" s="359"/>
      <c r="DM109" s="359"/>
      <c r="DN109" s="359"/>
      <c r="DO109" s="359"/>
      <c r="DP109" s="359"/>
      <c r="DQ109" s="359"/>
      <c r="DR109" s="359"/>
      <c r="DS109" s="359"/>
      <c r="DT109" s="359"/>
      <c r="DU109" s="359"/>
      <c r="DV109" s="359"/>
      <c r="DW109" s="359"/>
      <c r="DX109" s="357"/>
      <c r="DY109" s="836"/>
      <c r="DZ109" s="481"/>
      <c r="EA109" s="370"/>
      <c r="EB109" s="433"/>
      <c r="EC109" s="433"/>
      <c r="ED109" s="433"/>
      <c r="EE109" s="433"/>
      <c r="EF109" s="433"/>
      <c r="EG109" s="433"/>
      <c r="EH109" s="433"/>
      <c r="EI109" s="433"/>
      <c r="EJ109" s="458"/>
    </row>
    <row r="110" spans="1:140" ht="13.5" customHeight="1">
      <c r="A110" s="256">
        <v>8</v>
      </c>
      <c r="B110" s="232" t="s">
        <v>164</v>
      </c>
      <c r="C110" s="233" t="s">
        <v>171</v>
      </c>
      <c r="D110" s="736"/>
      <c r="E110" s="368"/>
      <c r="F110" s="368"/>
      <c r="G110" s="257"/>
      <c r="H110" s="257"/>
      <c r="I110" s="257"/>
      <c r="J110" s="257"/>
      <c r="K110" s="257">
        <v>4</v>
      </c>
      <c r="L110" s="257">
        <v>4</v>
      </c>
      <c r="M110" s="257">
        <v>6</v>
      </c>
      <c r="N110" s="257"/>
      <c r="O110" s="257">
        <v>3</v>
      </c>
      <c r="P110" s="257">
        <v>0</v>
      </c>
      <c r="Q110" s="257"/>
      <c r="R110" s="257"/>
      <c r="S110" s="257">
        <v>5</v>
      </c>
      <c r="T110" s="336"/>
      <c r="U110" s="480">
        <f>O110*$O$5+M110*$M$5+K110*$K$5+I110*$I$5+G110*$G$5+E110*$E$5</f>
        <v>47</v>
      </c>
      <c r="V110" s="356">
        <f>U110/$U$5</f>
        <v>1.88</v>
      </c>
      <c r="W110" s="257"/>
      <c r="X110" s="257"/>
      <c r="Y110" s="257"/>
      <c r="Z110" s="257"/>
      <c r="AA110" s="257"/>
      <c r="AB110" s="257"/>
      <c r="AC110" s="257"/>
      <c r="AD110" s="257"/>
      <c r="AE110" s="257"/>
      <c r="AF110" s="257"/>
      <c r="AG110" s="257"/>
      <c r="AH110" s="257"/>
      <c r="AI110" s="257"/>
      <c r="AJ110" s="357"/>
      <c r="AK110" s="357"/>
      <c r="AL110" s="481"/>
      <c r="AM110" s="367"/>
      <c r="AN110" s="482"/>
      <c r="AO110" s="482"/>
      <c r="AP110" s="482"/>
      <c r="AQ110" s="482"/>
      <c r="AR110" s="482"/>
      <c r="AS110" s="482"/>
      <c r="AT110" s="482"/>
      <c r="AU110" s="482"/>
      <c r="AV110" s="482"/>
      <c r="AW110" s="336"/>
      <c r="AX110" s="336"/>
      <c r="AY110" s="336"/>
      <c r="AZ110" s="336"/>
      <c r="BA110" s="336"/>
      <c r="BB110" s="336"/>
      <c r="BC110" s="336"/>
      <c r="BD110" s="336"/>
      <c r="BE110" s="336"/>
      <c r="BF110" s="336"/>
      <c r="BG110" s="336"/>
      <c r="BH110" s="258"/>
      <c r="BI110" s="336"/>
      <c r="BJ110" s="359"/>
      <c r="BK110" s="359"/>
      <c r="BL110" s="359"/>
      <c r="BM110" s="848"/>
      <c r="BN110" s="336"/>
      <c r="BO110" s="359"/>
      <c r="BP110" s="359"/>
      <c r="BQ110" s="359"/>
      <c r="BR110" s="359"/>
      <c r="BS110" s="359"/>
      <c r="BT110" s="359"/>
      <c r="BU110" s="359"/>
      <c r="BV110" s="359"/>
      <c r="BW110" s="359"/>
      <c r="BX110" s="359"/>
      <c r="BY110" s="359"/>
      <c r="BZ110" s="359"/>
      <c r="CA110" s="359"/>
      <c r="CB110" s="359"/>
      <c r="CC110" s="359"/>
      <c r="CD110" s="357"/>
      <c r="CE110" s="357"/>
      <c r="CF110" s="481"/>
      <c r="CG110" s="336"/>
      <c r="CH110" s="482"/>
      <c r="CI110" s="482"/>
      <c r="CJ110" s="482"/>
      <c r="CK110" s="482"/>
      <c r="CL110" s="482"/>
      <c r="CM110" s="482"/>
      <c r="CN110" s="482"/>
      <c r="CO110" s="482"/>
      <c r="CP110" s="336"/>
      <c r="CQ110" s="336"/>
      <c r="CR110" s="336"/>
      <c r="CS110" s="336"/>
      <c r="CT110" s="336"/>
      <c r="CU110" s="336"/>
      <c r="CV110" s="336"/>
      <c r="CW110" s="336"/>
      <c r="CX110" s="336"/>
      <c r="CY110" s="336"/>
      <c r="CZ110" s="336"/>
      <c r="DA110" s="258"/>
      <c r="DB110" s="336"/>
      <c r="DC110" s="359"/>
      <c r="DD110" s="359"/>
      <c r="DE110" s="359"/>
      <c r="DF110" s="848"/>
      <c r="DG110" s="848"/>
      <c r="DH110" s="336"/>
      <c r="DI110" s="359"/>
      <c r="DJ110" s="359"/>
      <c r="DK110" s="359"/>
      <c r="DL110" s="359"/>
      <c r="DM110" s="359"/>
      <c r="DN110" s="359"/>
      <c r="DO110" s="359"/>
      <c r="DP110" s="359"/>
      <c r="DQ110" s="359"/>
      <c r="DR110" s="359"/>
      <c r="DS110" s="359"/>
      <c r="DT110" s="359"/>
      <c r="DU110" s="359"/>
      <c r="DV110" s="359"/>
      <c r="DW110" s="359"/>
      <c r="DX110" s="357"/>
      <c r="DY110" s="357"/>
      <c r="DZ110" s="481"/>
      <c r="EA110" s="336"/>
      <c r="EB110" s="433"/>
      <c r="EC110" s="433"/>
      <c r="ED110" s="433"/>
      <c r="EE110" s="433"/>
      <c r="EF110" s="433"/>
      <c r="EG110" s="433"/>
      <c r="EH110" s="433"/>
      <c r="EI110" s="433"/>
      <c r="EJ110" s="430"/>
    </row>
    <row r="111" spans="1:140" ht="13.5" customHeight="1">
      <c r="A111" s="256">
        <v>19</v>
      </c>
      <c r="B111" s="232" t="s">
        <v>176</v>
      </c>
      <c r="C111" s="233" t="s">
        <v>175</v>
      </c>
      <c r="D111" s="736"/>
      <c r="E111" s="368"/>
      <c r="F111" s="368"/>
      <c r="G111" s="257"/>
      <c r="H111" s="257"/>
      <c r="I111" s="257"/>
      <c r="J111" s="257"/>
      <c r="K111" s="257">
        <v>4</v>
      </c>
      <c r="L111" s="257">
        <v>4</v>
      </c>
      <c r="M111" s="257">
        <v>7</v>
      </c>
      <c r="N111" s="257"/>
      <c r="O111" s="257">
        <v>4</v>
      </c>
      <c r="P111" s="257">
        <v>0</v>
      </c>
      <c r="Q111" s="257">
        <v>7</v>
      </c>
      <c r="R111" s="257"/>
      <c r="S111" s="257">
        <v>5</v>
      </c>
      <c r="T111" s="258"/>
      <c r="U111" s="480">
        <f>O111*$O$5+M111*$M$5+K111*$K$5+I111*$I$5+G111*$G$5+E111*$E$5</f>
        <v>53</v>
      </c>
      <c r="V111" s="356">
        <f>U111/$U$5</f>
        <v>2.12</v>
      </c>
      <c r="W111" s="257"/>
      <c r="X111" s="257"/>
      <c r="Y111" s="257"/>
      <c r="Z111" s="257"/>
      <c r="AA111" s="257"/>
      <c r="AB111" s="257"/>
      <c r="AC111" s="257"/>
      <c r="AD111" s="257"/>
      <c r="AE111" s="257"/>
      <c r="AF111" s="257"/>
      <c r="AG111" s="257"/>
      <c r="AH111" s="257"/>
      <c r="AI111" s="257"/>
      <c r="AJ111" s="357"/>
      <c r="AK111" s="357"/>
      <c r="AL111" s="481"/>
      <c r="AM111" s="367"/>
      <c r="AN111" s="482"/>
      <c r="AO111" s="482"/>
      <c r="AP111" s="482"/>
      <c r="AQ111" s="482"/>
      <c r="AR111" s="482"/>
      <c r="AS111" s="482"/>
      <c r="AT111" s="482"/>
      <c r="AU111" s="482"/>
      <c r="AV111" s="482"/>
      <c r="AW111" s="258"/>
      <c r="AX111" s="258"/>
      <c r="AY111" s="258"/>
      <c r="AZ111" s="258"/>
      <c r="BA111" s="258"/>
      <c r="BB111" s="258"/>
      <c r="BC111" s="258"/>
      <c r="BD111" s="258"/>
      <c r="BE111" s="258"/>
      <c r="BF111" s="258"/>
      <c r="BG111" s="258"/>
      <c r="BH111" s="258"/>
      <c r="BI111" s="258"/>
      <c r="BJ111" s="359"/>
      <c r="BK111" s="359"/>
      <c r="BL111" s="359"/>
      <c r="BM111" s="848"/>
      <c r="BN111" s="258"/>
      <c r="BO111" s="359"/>
      <c r="BP111" s="359"/>
      <c r="BQ111" s="359"/>
      <c r="BR111" s="359"/>
      <c r="BS111" s="359"/>
      <c r="BT111" s="359"/>
      <c r="BU111" s="359"/>
      <c r="BV111" s="359"/>
      <c r="BW111" s="359"/>
      <c r="BX111" s="359"/>
      <c r="BY111" s="359"/>
      <c r="BZ111" s="359"/>
      <c r="CA111" s="359"/>
      <c r="CB111" s="359"/>
      <c r="CC111" s="359"/>
      <c r="CD111" s="357"/>
      <c r="CE111" s="357"/>
      <c r="CF111" s="481"/>
      <c r="CG111" s="258"/>
      <c r="CH111" s="482"/>
      <c r="CI111" s="482"/>
      <c r="CJ111" s="482"/>
      <c r="CK111" s="482"/>
      <c r="CL111" s="482"/>
      <c r="CM111" s="482"/>
      <c r="CN111" s="482"/>
      <c r="CO111" s="482"/>
      <c r="CP111" s="258"/>
      <c r="CQ111" s="258"/>
      <c r="CR111" s="258"/>
      <c r="CS111" s="258"/>
      <c r="CT111" s="258"/>
      <c r="CU111" s="258"/>
      <c r="CV111" s="258"/>
      <c r="CW111" s="258"/>
      <c r="CX111" s="258"/>
      <c r="CY111" s="258"/>
      <c r="CZ111" s="258"/>
      <c r="DA111" s="258"/>
      <c r="DB111" s="258"/>
      <c r="DC111" s="359"/>
      <c r="DD111" s="359"/>
      <c r="DE111" s="359"/>
      <c r="DF111" s="848"/>
      <c r="DG111" s="848"/>
      <c r="DH111" s="258"/>
      <c r="DI111" s="359"/>
      <c r="DJ111" s="359"/>
      <c r="DK111" s="359"/>
      <c r="DL111" s="359"/>
      <c r="DM111" s="359"/>
      <c r="DN111" s="359"/>
      <c r="DO111" s="359"/>
      <c r="DP111" s="359"/>
      <c r="DQ111" s="359"/>
      <c r="DR111" s="359"/>
      <c r="DS111" s="359"/>
      <c r="DT111" s="359"/>
      <c r="DU111" s="359"/>
      <c r="DV111" s="359"/>
      <c r="DW111" s="359"/>
      <c r="DX111" s="357"/>
      <c r="DY111" s="357"/>
      <c r="DZ111" s="481"/>
      <c r="EA111" s="258"/>
      <c r="EB111" s="433"/>
      <c r="EC111" s="433"/>
      <c r="ED111" s="433"/>
      <c r="EE111" s="433"/>
      <c r="EF111" s="433"/>
      <c r="EG111" s="433"/>
      <c r="EH111" s="433"/>
      <c r="EI111" s="433"/>
      <c r="EJ111" s="430"/>
    </row>
    <row r="112" spans="1:140" ht="13.5" customHeight="1">
      <c r="A112" s="256">
        <v>16</v>
      </c>
      <c r="B112" s="483" t="s">
        <v>105</v>
      </c>
      <c r="C112" s="484" t="s">
        <v>106</v>
      </c>
      <c r="D112" s="484"/>
      <c r="E112" s="257">
        <v>8</v>
      </c>
      <c r="F112" s="432"/>
      <c r="G112" s="257">
        <v>5</v>
      </c>
      <c r="H112" s="432"/>
      <c r="I112" s="257">
        <v>4</v>
      </c>
      <c r="J112" s="432">
        <v>4</v>
      </c>
      <c r="K112" s="257">
        <v>4</v>
      </c>
      <c r="L112" s="432"/>
      <c r="M112" s="257">
        <v>4</v>
      </c>
      <c r="N112" s="432">
        <v>3</v>
      </c>
      <c r="O112" s="257">
        <v>3</v>
      </c>
      <c r="P112" s="257">
        <v>3</v>
      </c>
      <c r="Q112" s="257"/>
      <c r="R112" s="432"/>
      <c r="S112" s="257"/>
      <c r="T112" s="258"/>
      <c r="U112" s="480">
        <f>O112*$O$5+M112*$M$5+K112*$K$5+I112*$I$5+G112*$G$5+E112*$E$5</f>
        <v>121</v>
      </c>
      <c r="V112" s="356">
        <f>U112/$U$5</f>
        <v>4.84</v>
      </c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  <c r="AG112" s="257"/>
      <c r="AH112" s="257"/>
      <c r="AI112" s="257"/>
      <c r="AJ112" s="357"/>
      <c r="AK112" s="357"/>
      <c r="AL112" s="481"/>
      <c r="AM112" s="367"/>
      <c r="AN112" s="482"/>
      <c r="AO112" s="482"/>
      <c r="AP112" s="482"/>
      <c r="AQ112" s="482"/>
      <c r="AR112" s="482"/>
      <c r="AS112" s="482"/>
      <c r="AT112" s="482"/>
      <c r="AU112" s="482"/>
      <c r="AV112" s="482"/>
      <c r="AW112" s="258"/>
      <c r="AX112" s="258"/>
      <c r="AY112" s="258"/>
      <c r="AZ112" s="258"/>
      <c r="BA112" s="258"/>
      <c r="BB112" s="258"/>
      <c r="BC112" s="258"/>
      <c r="BD112" s="258"/>
      <c r="BE112" s="258"/>
      <c r="BF112" s="258"/>
      <c r="BG112" s="258"/>
      <c r="BH112" s="258"/>
      <c r="BI112" s="258"/>
      <c r="BJ112" s="258"/>
      <c r="BK112" s="258"/>
      <c r="BL112" s="258"/>
      <c r="BM112" s="852"/>
      <c r="BN112" s="258"/>
      <c r="BO112" s="258"/>
      <c r="BP112" s="258"/>
      <c r="BQ112" s="258"/>
      <c r="BR112" s="258"/>
      <c r="BS112" s="258"/>
      <c r="BT112" s="258"/>
      <c r="BU112" s="258"/>
      <c r="BV112" s="258"/>
      <c r="BW112" s="258"/>
      <c r="BX112" s="258"/>
      <c r="BY112" s="258"/>
      <c r="BZ112" s="359"/>
      <c r="CA112" s="359"/>
      <c r="CB112" s="359"/>
      <c r="CC112" s="359"/>
      <c r="CD112" s="357"/>
      <c r="CE112" s="357"/>
      <c r="CF112" s="481"/>
      <c r="CG112" s="258"/>
      <c r="CH112" s="482"/>
      <c r="CI112" s="482"/>
      <c r="CJ112" s="482"/>
      <c r="CK112" s="482"/>
      <c r="CL112" s="482"/>
      <c r="CM112" s="482"/>
      <c r="CN112" s="482"/>
      <c r="CO112" s="482"/>
      <c r="CP112" s="258"/>
      <c r="CQ112" s="258"/>
      <c r="CR112" s="258"/>
      <c r="CS112" s="258"/>
      <c r="CT112" s="258"/>
      <c r="CU112" s="258"/>
      <c r="CV112" s="258"/>
      <c r="CW112" s="258"/>
      <c r="CX112" s="258"/>
      <c r="CY112" s="258"/>
      <c r="CZ112" s="258"/>
      <c r="DA112" s="258"/>
      <c r="DB112" s="258"/>
      <c r="DC112" s="258"/>
      <c r="DD112" s="258"/>
      <c r="DE112" s="258"/>
      <c r="DF112" s="852"/>
      <c r="DG112" s="852"/>
      <c r="DH112" s="258"/>
      <c r="DI112" s="258"/>
      <c r="DJ112" s="258"/>
      <c r="DK112" s="258"/>
      <c r="DL112" s="258"/>
      <c r="DM112" s="258"/>
      <c r="DN112" s="258"/>
      <c r="DO112" s="258"/>
      <c r="DP112" s="258"/>
      <c r="DQ112" s="258"/>
      <c r="DR112" s="258"/>
      <c r="DS112" s="258"/>
      <c r="DT112" s="359"/>
      <c r="DU112" s="359"/>
      <c r="DV112" s="359"/>
      <c r="DW112" s="359"/>
      <c r="DX112" s="357"/>
      <c r="DY112" s="357"/>
      <c r="DZ112" s="481"/>
      <c r="EA112" s="258"/>
      <c r="EB112" s="433"/>
      <c r="EC112" s="433"/>
      <c r="ED112" s="433"/>
      <c r="EE112" s="433"/>
      <c r="EF112" s="433"/>
      <c r="EG112" s="433"/>
      <c r="EH112" s="433"/>
      <c r="EI112" s="433"/>
      <c r="EJ112" s="430"/>
    </row>
    <row r="113" spans="1:140" ht="13.5" customHeight="1">
      <c r="A113" s="256">
        <v>16</v>
      </c>
      <c r="B113" s="485" t="s">
        <v>33</v>
      </c>
      <c r="C113" s="486" t="s">
        <v>32</v>
      </c>
      <c r="D113" s="509"/>
      <c r="E113" s="359"/>
      <c r="F113" s="487"/>
      <c r="G113" s="258"/>
      <c r="H113" s="258"/>
      <c r="I113" s="258"/>
      <c r="J113" s="258"/>
      <c r="K113" s="258">
        <v>6.2</v>
      </c>
      <c r="L113" s="355"/>
      <c r="M113" s="355"/>
      <c r="N113" s="355"/>
      <c r="O113" s="355"/>
      <c r="P113" s="355"/>
      <c r="Q113" s="355"/>
      <c r="R113" s="355"/>
      <c r="S113" s="355"/>
      <c r="T113" s="355"/>
      <c r="U113" s="257" t="e">
        <v>#REF!</v>
      </c>
      <c r="V113" s="258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8"/>
      <c r="AG113" s="258"/>
      <c r="AH113" s="258"/>
      <c r="AI113" s="359"/>
      <c r="AJ113" s="435"/>
      <c r="AK113" s="435"/>
      <c r="AL113" s="481"/>
      <c r="AM113" s="488"/>
      <c r="AN113" s="489"/>
      <c r="AO113" s="489"/>
      <c r="AP113" s="489"/>
      <c r="AQ113" s="489"/>
      <c r="AR113" s="489"/>
      <c r="AS113" s="489"/>
      <c r="AT113" s="489"/>
      <c r="AU113" s="489"/>
      <c r="AV113" s="489"/>
      <c r="AW113" s="258"/>
      <c r="AX113" s="258"/>
      <c r="AY113" s="258"/>
      <c r="AZ113" s="258"/>
      <c r="BA113" s="258"/>
      <c r="BB113" s="258"/>
      <c r="BC113" s="258"/>
      <c r="BD113" s="258"/>
      <c r="BE113" s="258"/>
      <c r="BF113" s="258"/>
      <c r="BG113" s="258"/>
      <c r="BH113" s="258"/>
      <c r="BI113" s="258"/>
      <c r="BJ113" s="359"/>
      <c r="BK113" s="359"/>
      <c r="BL113" s="359"/>
      <c r="BM113" s="848"/>
      <c r="BN113" s="258"/>
      <c r="BO113" s="359"/>
      <c r="BP113" s="359"/>
      <c r="BQ113" s="359"/>
      <c r="BR113" s="359"/>
      <c r="BS113" s="359"/>
      <c r="BT113" s="359"/>
      <c r="BU113" s="359"/>
      <c r="BV113" s="359"/>
      <c r="BW113" s="359"/>
      <c r="BX113" s="359"/>
      <c r="BY113" s="359"/>
      <c r="BZ113" s="359"/>
      <c r="CA113" s="359"/>
      <c r="CB113" s="359"/>
      <c r="CC113" s="359"/>
      <c r="CD113" s="435"/>
      <c r="CE113" s="435"/>
      <c r="CF113" s="481"/>
      <c r="CG113" s="258"/>
      <c r="CH113" s="489"/>
      <c r="CI113" s="489"/>
      <c r="CJ113" s="489"/>
      <c r="CK113" s="489"/>
      <c r="CL113" s="489"/>
      <c r="CM113" s="489"/>
      <c r="CN113" s="489"/>
      <c r="CO113" s="489"/>
      <c r="CP113" s="258"/>
      <c r="CQ113" s="258"/>
      <c r="CR113" s="258"/>
      <c r="CS113" s="258"/>
      <c r="CT113" s="258"/>
      <c r="CU113" s="258"/>
      <c r="CV113" s="258"/>
      <c r="CW113" s="258"/>
      <c r="CX113" s="258"/>
      <c r="CY113" s="258"/>
      <c r="CZ113" s="258"/>
      <c r="DA113" s="258"/>
      <c r="DB113" s="258"/>
      <c r="DC113" s="359"/>
      <c r="DD113" s="359"/>
      <c r="DE113" s="359"/>
      <c r="DF113" s="848"/>
      <c r="DG113" s="848"/>
      <c r="DH113" s="258"/>
      <c r="DI113" s="359"/>
      <c r="DJ113" s="359"/>
      <c r="DK113" s="359"/>
      <c r="DL113" s="359"/>
      <c r="DM113" s="359"/>
      <c r="DN113" s="359"/>
      <c r="DO113" s="359"/>
      <c r="DP113" s="359"/>
      <c r="DQ113" s="359"/>
      <c r="DR113" s="359"/>
      <c r="DS113" s="359"/>
      <c r="DT113" s="359"/>
      <c r="DU113" s="359"/>
      <c r="DV113" s="359"/>
      <c r="DW113" s="359"/>
      <c r="DX113" s="435"/>
      <c r="DY113" s="435"/>
      <c r="DZ113" s="481"/>
      <c r="EA113" s="258"/>
      <c r="EB113" s="433"/>
      <c r="EC113" s="433"/>
      <c r="ED113" s="433"/>
      <c r="EE113" s="433"/>
      <c r="EF113" s="433"/>
      <c r="EG113" s="433"/>
      <c r="EH113" s="433"/>
      <c r="EI113" s="433"/>
      <c r="EJ113" s="430"/>
    </row>
    <row r="114" spans="1:140" ht="13.5" customHeight="1">
      <c r="A114" s="256">
        <v>23</v>
      </c>
      <c r="B114" s="485" t="s">
        <v>35</v>
      </c>
      <c r="C114" s="490" t="s">
        <v>36</v>
      </c>
      <c r="D114" s="490"/>
      <c r="E114" s="359">
        <v>6.1</v>
      </c>
      <c r="F114" s="487"/>
      <c r="G114" s="258">
        <v>6.7</v>
      </c>
      <c r="H114" s="258"/>
      <c r="I114" s="258">
        <v>6</v>
      </c>
      <c r="J114" s="258"/>
      <c r="K114" s="258">
        <v>7</v>
      </c>
      <c r="L114" s="355"/>
      <c r="M114" s="355"/>
      <c r="N114" s="355"/>
      <c r="O114" s="355"/>
      <c r="P114" s="355"/>
      <c r="Q114" s="355"/>
      <c r="R114" s="355"/>
      <c r="S114" s="355"/>
      <c r="T114" s="355"/>
      <c r="U114" s="257" t="e">
        <v>#REF!</v>
      </c>
      <c r="V114" s="258"/>
      <c r="W114" s="258"/>
      <c r="X114" s="258"/>
      <c r="Y114" s="258"/>
      <c r="Z114" s="258"/>
      <c r="AA114" s="258"/>
      <c r="AB114" s="258"/>
      <c r="AC114" s="258"/>
      <c r="AD114" s="258"/>
      <c r="AE114" s="258"/>
      <c r="AF114" s="258"/>
      <c r="AG114" s="258"/>
      <c r="AH114" s="258"/>
      <c r="AI114" s="359"/>
      <c r="AJ114" s="435"/>
      <c r="AK114" s="435"/>
      <c r="AL114" s="481"/>
      <c r="AM114" s="488"/>
      <c r="AN114" s="489"/>
      <c r="AO114" s="489"/>
      <c r="AP114" s="489"/>
      <c r="AQ114" s="489"/>
      <c r="AR114" s="489"/>
      <c r="AS114" s="489"/>
      <c r="AT114" s="489"/>
      <c r="AU114" s="489"/>
      <c r="AV114" s="489"/>
      <c r="AW114" s="258"/>
      <c r="AX114" s="258"/>
      <c r="AY114" s="258"/>
      <c r="AZ114" s="258"/>
      <c r="BA114" s="258"/>
      <c r="BB114" s="258"/>
      <c r="BC114" s="258"/>
      <c r="BD114" s="258"/>
      <c r="BE114" s="258"/>
      <c r="BF114" s="258"/>
      <c r="BG114" s="258"/>
      <c r="BH114" s="258"/>
      <c r="BI114" s="258"/>
      <c r="BJ114" s="359"/>
      <c r="BK114" s="359"/>
      <c r="BL114" s="359"/>
      <c r="BM114" s="848"/>
      <c r="BN114" s="258"/>
      <c r="BO114" s="359"/>
      <c r="BP114" s="359"/>
      <c r="BQ114" s="359"/>
      <c r="BR114" s="359"/>
      <c r="BS114" s="359"/>
      <c r="BT114" s="359"/>
      <c r="BU114" s="359"/>
      <c r="BV114" s="359"/>
      <c r="BW114" s="359"/>
      <c r="BX114" s="359"/>
      <c r="BY114" s="359"/>
      <c r="BZ114" s="359"/>
      <c r="CA114" s="359"/>
      <c r="CB114" s="359"/>
      <c r="CC114" s="359"/>
      <c r="CD114" s="435"/>
      <c r="CE114" s="435"/>
      <c r="CF114" s="481"/>
      <c r="CG114" s="258"/>
      <c r="CH114" s="489"/>
      <c r="CI114" s="489"/>
      <c r="CJ114" s="489"/>
      <c r="CK114" s="489"/>
      <c r="CL114" s="489"/>
      <c r="CM114" s="489"/>
      <c r="CN114" s="489"/>
      <c r="CO114" s="489"/>
      <c r="CP114" s="258"/>
      <c r="CQ114" s="258"/>
      <c r="CR114" s="258"/>
      <c r="CS114" s="258"/>
      <c r="CT114" s="258"/>
      <c r="CU114" s="258"/>
      <c r="CV114" s="258"/>
      <c r="CW114" s="258"/>
      <c r="CX114" s="258"/>
      <c r="CY114" s="258"/>
      <c r="CZ114" s="258"/>
      <c r="DA114" s="258"/>
      <c r="DB114" s="258"/>
      <c r="DC114" s="359"/>
      <c r="DD114" s="359"/>
      <c r="DE114" s="359"/>
      <c r="DF114" s="848"/>
      <c r="DG114" s="848"/>
      <c r="DH114" s="258"/>
      <c r="DI114" s="359"/>
      <c r="DJ114" s="359"/>
      <c r="DK114" s="359"/>
      <c r="DL114" s="359"/>
      <c r="DM114" s="359"/>
      <c r="DN114" s="359"/>
      <c r="DO114" s="359"/>
      <c r="DP114" s="359"/>
      <c r="DQ114" s="359"/>
      <c r="DR114" s="359"/>
      <c r="DS114" s="359"/>
      <c r="DT114" s="359"/>
      <c r="DU114" s="359"/>
      <c r="DV114" s="359"/>
      <c r="DW114" s="359"/>
      <c r="DX114" s="435"/>
      <c r="DY114" s="435"/>
      <c r="DZ114" s="481"/>
      <c r="EA114" s="258"/>
      <c r="EB114" s="433"/>
      <c r="EC114" s="433"/>
      <c r="ED114" s="433"/>
      <c r="EE114" s="433"/>
      <c r="EF114" s="433"/>
      <c r="EG114" s="433"/>
      <c r="EH114" s="433"/>
      <c r="EI114" s="433"/>
      <c r="EJ114" s="430"/>
    </row>
    <row r="115" spans="1:140" ht="13.5" customHeight="1">
      <c r="A115" s="256">
        <v>35</v>
      </c>
      <c r="B115" s="485" t="s">
        <v>40</v>
      </c>
      <c r="C115" s="486" t="s">
        <v>41</v>
      </c>
      <c r="D115" s="509"/>
      <c r="E115" s="359">
        <v>7</v>
      </c>
      <c r="F115" s="487"/>
      <c r="G115" s="258">
        <v>7.8</v>
      </c>
      <c r="H115" s="258"/>
      <c r="I115" s="258">
        <v>6.3</v>
      </c>
      <c r="J115" s="258"/>
      <c r="K115" s="258">
        <v>7</v>
      </c>
      <c r="L115" s="355"/>
      <c r="M115" s="355"/>
      <c r="N115" s="355"/>
      <c r="O115" s="355"/>
      <c r="P115" s="355"/>
      <c r="Q115" s="355"/>
      <c r="R115" s="355"/>
      <c r="S115" s="355"/>
      <c r="T115" s="355"/>
      <c r="U115" s="257" t="e">
        <v>#REF!</v>
      </c>
      <c r="V115" s="258"/>
      <c r="W115" s="258"/>
      <c r="X115" s="258"/>
      <c r="Y115" s="258"/>
      <c r="Z115" s="258"/>
      <c r="AA115" s="258"/>
      <c r="AB115" s="258"/>
      <c r="AC115" s="258"/>
      <c r="AD115" s="258"/>
      <c r="AE115" s="258"/>
      <c r="AF115" s="258"/>
      <c r="AG115" s="258"/>
      <c r="AH115" s="258"/>
      <c r="AI115" s="359"/>
      <c r="AJ115" s="435"/>
      <c r="AK115" s="435"/>
      <c r="AL115" s="481"/>
      <c r="AM115" s="488"/>
      <c r="AN115" s="489"/>
      <c r="AO115" s="489"/>
      <c r="AP115" s="489"/>
      <c r="AQ115" s="489"/>
      <c r="AR115" s="489"/>
      <c r="AS115" s="489"/>
      <c r="AT115" s="489"/>
      <c r="AU115" s="489"/>
      <c r="AV115" s="489"/>
      <c r="AW115" s="258"/>
      <c r="AX115" s="258"/>
      <c r="AY115" s="258"/>
      <c r="AZ115" s="258"/>
      <c r="BA115" s="258"/>
      <c r="BB115" s="258"/>
      <c r="BC115" s="258"/>
      <c r="BD115" s="258"/>
      <c r="BE115" s="258"/>
      <c r="BF115" s="258"/>
      <c r="BG115" s="258"/>
      <c r="BH115" s="258"/>
      <c r="BI115" s="258"/>
      <c r="BJ115" s="359"/>
      <c r="BK115" s="359"/>
      <c r="BL115" s="359"/>
      <c r="BM115" s="848"/>
      <c r="BN115" s="258"/>
      <c r="BO115" s="359"/>
      <c r="BP115" s="359"/>
      <c r="BQ115" s="359"/>
      <c r="BR115" s="359"/>
      <c r="BS115" s="359"/>
      <c r="BT115" s="359"/>
      <c r="BU115" s="359"/>
      <c r="BV115" s="359"/>
      <c r="BW115" s="359"/>
      <c r="BX115" s="359"/>
      <c r="BY115" s="359"/>
      <c r="BZ115" s="359"/>
      <c r="CA115" s="359"/>
      <c r="CB115" s="359"/>
      <c r="CC115" s="359"/>
      <c r="CD115" s="435"/>
      <c r="CE115" s="435"/>
      <c r="CF115" s="481"/>
      <c r="CG115" s="258"/>
      <c r="CH115" s="489"/>
      <c r="CI115" s="489"/>
      <c r="CJ115" s="489"/>
      <c r="CK115" s="489"/>
      <c r="CL115" s="489"/>
      <c r="CM115" s="489"/>
      <c r="CN115" s="489"/>
      <c r="CO115" s="489"/>
      <c r="CP115" s="258"/>
      <c r="CQ115" s="258"/>
      <c r="CR115" s="258"/>
      <c r="CS115" s="258"/>
      <c r="CT115" s="258"/>
      <c r="CU115" s="258"/>
      <c r="CV115" s="258"/>
      <c r="CW115" s="258"/>
      <c r="CX115" s="258"/>
      <c r="CY115" s="258"/>
      <c r="CZ115" s="258"/>
      <c r="DA115" s="258"/>
      <c r="DB115" s="258"/>
      <c r="DC115" s="359"/>
      <c r="DD115" s="359"/>
      <c r="DE115" s="359"/>
      <c r="DF115" s="848"/>
      <c r="DG115" s="848"/>
      <c r="DH115" s="258"/>
      <c r="DI115" s="359"/>
      <c r="DJ115" s="359"/>
      <c r="DK115" s="359"/>
      <c r="DL115" s="359"/>
      <c r="DM115" s="359"/>
      <c r="DN115" s="359"/>
      <c r="DO115" s="359"/>
      <c r="DP115" s="359"/>
      <c r="DQ115" s="359"/>
      <c r="DR115" s="359"/>
      <c r="DS115" s="359"/>
      <c r="DT115" s="359"/>
      <c r="DU115" s="359"/>
      <c r="DV115" s="359"/>
      <c r="DW115" s="359"/>
      <c r="DX115" s="435"/>
      <c r="DY115" s="435"/>
      <c r="DZ115" s="481"/>
      <c r="EA115" s="258"/>
      <c r="EB115" s="433"/>
      <c r="EC115" s="433"/>
      <c r="ED115" s="433"/>
      <c r="EE115" s="433"/>
      <c r="EF115" s="433"/>
      <c r="EG115" s="433"/>
      <c r="EH115" s="433"/>
      <c r="EI115" s="433"/>
      <c r="EJ115" s="430"/>
    </row>
    <row r="116" spans="1:140" ht="13.5" customHeight="1">
      <c r="A116" s="256">
        <v>1</v>
      </c>
      <c r="B116" s="491" t="s">
        <v>29</v>
      </c>
      <c r="C116" s="492" t="s">
        <v>27</v>
      </c>
      <c r="D116" s="492"/>
      <c r="E116" s="493">
        <v>5.8</v>
      </c>
      <c r="F116" s="494"/>
      <c r="G116" s="493">
        <v>5.2</v>
      </c>
      <c r="H116" s="493"/>
      <c r="I116" s="493">
        <v>6.3</v>
      </c>
      <c r="J116" s="493"/>
      <c r="K116" s="493">
        <v>3.5</v>
      </c>
      <c r="L116" s="495"/>
      <c r="M116" s="495"/>
      <c r="N116" s="495"/>
      <c r="O116" s="495"/>
      <c r="P116" s="495"/>
      <c r="Q116" s="495"/>
      <c r="R116" s="495"/>
      <c r="S116" s="495"/>
      <c r="T116" s="495"/>
      <c r="U116" s="496" t="e">
        <v>#REF!</v>
      </c>
      <c r="V116" s="425"/>
      <c r="W116" s="425"/>
      <c r="X116" s="425"/>
      <c r="Y116" s="425"/>
      <c r="Z116" s="425"/>
      <c r="AA116" s="425"/>
      <c r="AB116" s="425"/>
      <c r="AC116" s="425"/>
      <c r="AD116" s="425"/>
      <c r="AE116" s="425"/>
      <c r="AF116" s="425"/>
      <c r="AG116" s="425"/>
      <c r="AH116" s="425"/>
      <c r="AI116" s="370"/>
      <c r="AJ116" s="435"/>
      <c r="AK116" s="435"/>
      <c r="AL116" s="481"/>
      <c r="AM116" s="488"/>
      <c r="AN116" s="489"/>
      <c r="AO116" s="489"/>
      <c r="AP116" s="489"/>
      <c r="AQ116" s="489"/>
      <c r="AR116" s="489"/>
      <c r="AS116" s="489"/>
      <c r="AT116" s="489"/>
      <c r="AU116" s="489"/>
      <c r="AV116" s="489"/>
      <c r="AW116" s="425"/>
      <c r="AX116" s="425"/>
      <c r="AY116" s="425"/>
      <c r="AZ116" s="425"/>
      <c r="BA116" s="425"/>
      <c r="BB116" s="425"/>
      <c r="BC116" s="425"/>
      <c r="BD116" s="425"/>
      <c r="BE116" s="425"/>
      <c r="BF116" s="425"/>
      <c r="BG116" s="425"/>
      <c r="BH116" s="425"/>
      <c r="BI116" s="425"/>
      <c r="BJ116" s="359"/>
      <c r="BK116" s="359"/>
      <c r="BL116" s="359"/>
      <c r="BM116" s="848"/>
      <c r="BN116" s="425"/>
      <c r="BO116" s="359"/>
      <c r="BP116" s="359"/>
      <c r="BQ116" s="359"/>
      <c r="BR116" s="359"/>
      <c r="BS116" s="359"/>
      <c r="BT116" s="359"/>
      <c r="BU116" s="359"/>
      <c r="BV116" s="359"/>
      <c r="BW116" s="359"/>
      <c r="BX116" s="359"/>
      <c r="BY116" s="359"/>
      <c r="BZ116" s="359"/>
      <c r="CA116" s="359"/>
      <c r="CB116" s="359"/>
      <c r="CC116" s="359"/>
      <c r="CD116" s="435"/>
      <c r="CE116" s="435"/>
      <c r="CF116" s="481"/>
      <c r="CG116" s="425"/>
      <c r="CH116" s="489"/>
      <c r="CI116" s="489"/>
      <c r="CJ116" s="489"/>
      <c r="CK116" s="489"/>
      <c r="CL116" s="489"/>
      <c r="CM116" s="489"/>
      <c r="CN116" s="489"/>
      <c r="CO116" s="489"/>
      <c r="CP116" s="425"/>
      <c r="CQ116" s="425"/>
      <c r="CR116" s="425"/>
      <c r="CS116" s="425"/>
      <c r="CT116" s="425"/>
      <c r="CU116" s="425"/>
      <c r="CV116" s="425"/>
      <c r="CW116" s="425"/>
      <c r="CX116" s="425"/>
      <c r="CY116" s="425"/>
      <c r="CZ116" s="425"/>
      <c r="DA116" s="425"/>
      <c r="DB116" s="425"/>
      <c r="DC116" s="359"/>
      <c r="DD116" s="359"/>
      <c r="DE116" s="359"/>
      <c r="DF116" s="848"/>
      <c r="DG116" s="848"/>
      <c r="DH116" s="425"/>
      <c r="DI116" s="359"/>
      <c r="DJ116" s="359"/>
      <c r="DK116" s="359"/>
      <c r="DL116" s="359"/>
      <c r="DM116" s="359"/>
      <c r="DN116" s="359"/>
      <c r="DO116" s="359"/>
      <c r="DP116" s="359"/>
      <c r="DQ116" s="359"/>
      <c r="DR116" s="359"/>
      <c r="DS116" s="359"/>
      <c r="DT116" s="359"/>
      <c r="DU116" s="359"/>
      <c r="DV116" s="359"/>
      <c r="DW116" s="359"/>
      <c r="DX116" s="435"/>
      <c r="DY116" s="435"/>
      <c r="DZ116" s="481"/>
      <c r="EA116" s="425"/>
      <c r="EB116" s="433"/>
      <c r="EC116" s="433"/>
      <c r="ED116" s="433"/>
      <c r="EE116" s="433"/>
      <c r="EF116" s="433"/>
      <c r="EG116" s="433"/>
      <c r="EH116" s="433"/>
      <c r="EI116" s="433"/>
      <c r="EJ116" s="497"/>
    </row>
    <row r="117" spans="1:140" ht="13.5" customHeight="1">
      <c r="A117" s="256">
        <v>3</v>
      </c>
      <c r="B117" s="491" t="s">
        <v>46</v>
      </c>
      <c r="C117" s="492" t="s">
        <v>47</v>
      </c>
      <c r="D117" s="492"/>
      <c r="E117" s="359">
        <v>6.5</v>
      </c>
      <c r="F117" s="487"/>
      <c r="G117" s="359">
        <v>5.4</v>
      </c>
      <c r="H117" s="359"/>
      <c r="I117" s="359">
        <v>7</v>
      </c>
      <c r="J117" s="359"/>
      <c r="K117" s="359">
        <v>5.7</v>
      </c>
      <c r="L117" s="369"/>
      <c r="M117" s="369"/>
      <c r="N117" s="369"/>
      <c r="O117" s="369"/>
      <c r="P117" s="369"/>
      <c r="Q117" s="369"/>
      <c r="R117" s="369"/>
      <c r="S117" s="369"/>
      <c r="T117" s="369"/>
      <c r="U117" s="257" t="e">
        <v>#REF!</v>
      </c>
      <c r="V117" s="370"/>
      <c r="W117" s="370"/>
      <c r="X117" s="370"/>
      <c r="Y117" s="370"/>
      <c r="Z117" s="370"/>
      <c r="AA117" s="370"/>
      <c r="AB117" s="370"/>
      <c r="AC117" s="370"/>
      <c r="AD117" s="370"/>
      <c r="AE117" s="370"/>
      <c r="AF117" s="370"/>
      <c r="AG117" s="370"/>
      <c r="AH117" s="370"/>
      <c r="AI117" s="370"/>
      <c r="AJ117" s="435"/>
      <c r="AK117" s="435"/>
      <c r="AL117" s="481"/>
      <c r="AM117" s="488"/>
      <c r="AN117" s="489"/>
      <c r="AO117" s="489"/>
      <c r="AP117" s="489"/>
      <c r="AQ117" s="489"/>
      <c r="AR117" s="489"/>
      <c r="AS117" s="489"/>
      <c r="AT117" s="489"/>
      <c r="AU117" s="489"/>
      <c r="AV117" s="489"/>
      <c r="AW117" s="370"/>
      <c r="AX117" s="370"/>
      <c r="AY117" s="370"/>
      <c r="AZ117" s="370"/>
      <c r="BA117" s="370"/>
      <c r="BB117" s="370"/>
      <c r="BC117" s="370"/>
      <c r="BD117" s="370"/>
      <c r="BE117" s="370"/>
      <c r="BF117" s="370"/>
      <c r="BG117" s="370"/>
      <c r="BH117" s="370"/>
      <c r="BI117" s="370"/>
      <c r="BJ117" s="359"/>
      <c r="BK117" s="359"/>
      <c r="BL117" s="359"/>
      <c r="BM117" s="848"/>
      <c r="BN117" s="370"/>
      <c r="BO117" s="359"/>
      <c r="BP117" s="359"/>
      <c r="BQ117" s="359"/>
      <c r="BR117" s="359"/>
      <c r="BS117" s="359"/>
      <c r="BT117" s="359"/>
      <c r="BU117" s="359"/>
      <c r="BV117" s="359"/>
      <c r="BW117" s="359"/>
      <c r="BX117" s="359"/>
      <c r="BY117" s="359"/>
      <c r="BZ117" s="359"/>
      <c r="CA117" s="359"/>
      <c r="CB117" s="359"/>
      <c r="CC117" s="359"/>
      <c r="CD117" s="435"/>
      <c r="CE117" s="435"/>
      <c r="CF117" s="481"/>
      <c r="CG117" s="370"/>
      <c r="CH117" s="489"/>
      <c r="CI117" s="489"/>
      <c r="CJ117" s="489"/>
      <c r="CK117" s="489"/>
      <c r="CL117" s="489"/>
      <c r="CM117" s="489"/>
      <c r="CN117" s="489"/>
      <c r="CO117" s="489"/>
      <c r="CP117" s="370"/>
      <c r="CQ117" s="370"/>
      <c r="CR117" s="370"/>
      <c r="CS117" s="370"/>
      <c r="CT117" s="370"/>
      <c r="CU117" s="370"/>
      <c r="CV117" s="370"/>
      <c r="CW117" s="370"/>
      <c r="CX117" s="370"/>
      <c r="CY117" s="370"/>
      <c r="CZ117" s="370"/>
      <c r="DA117" s="370"/>
      <c r="DB117" s="370"/>
      <c r="DC117" s="359"/>
      <c r="DD117" s="359"/>
      <c r="DE117" s="359"/>
      <c r="DF117" s="848"/>
      <c r="DG117" s="848"/>
      <c r="DH117" s="370"/>
      <c r="DI117" s="359"/>
      <c r="DJ117" s="359"/>
      <c r="DK117" s="359"/>
      <c r="DL117" s="359"/>
      <c r="DM117" s="359"/>
      <c r="DN117" s="359"/>
      <c r="DO117" s="359"/>
      <c r="DP117" s="359"/>
      <c r="DQ117" s="359"/>
      <c r="DR117" s="359"/>
      <c r="DS117" s="359"/>
      <c r="DT117" s="359"/>
      <c r="DU117" s="359"/>
      <c r="DV117" s="359"/>
      <c r="DW117" s="359"/>
      <c r="DX117" s="435"/>
      <c r="DY117" s="435"/>
      <c r="DZ117" s="481"/>
      <c r="EA117" s="370"/>
      <c r="EB117" s="433"/>
      <c r="EC117" s="433"/>
      <c r="ED117" s="433"/>
      <c r="EE117" s="433"/>
      <c r="EF117" s="433"/>
      <c r="EG117" s="433"/>
      <c r="EH117" s="433"/>
      <c r="EI117" s="433"/>
      <c r="EJ117" s="458"/>
    </row>
    <row r="118" spans="1:140" ht="13.5" customHeight="1">
      <c r="A118" s="256">
        <v>40</v>
      </c>
      <c r="B118" s="498" t="s">
        <v>43</v>
      </c>
      <c r="C118" s="499" t="s">
        <v>44</v>
      </c>
      <c r="D118" s="499"/>
      <c r="E118" s="258"/>
      <c r="F118" s="434"/>
      <c r="G118" s="258">
        <v>2.9</v>
      </c>
      <c r="H118" s="258"/>
      <c r="I118" s="258">
        <v>7.3</v>
      </c>
      <c r="J118" s="258"/>
      <c r="K118" s="258">
        <v>5.4</v>
      </c>
      <c r="L118" s="355"/>
      <c r="M118" s="355"/>
      <c r="N118" s="355"/>
      <c r="O118" s="355"/>
      <c r="P118" s="355"/>
      <c r="Q118" s="355"/>
      <c r="R118" s="355"/>
      <c r="S118" s="355"/>
      <c r="T118" s="355"/>
      <c r="U118" s="257" t="e">
        <v>#REF!</v>
      </c>
      <c r="V118" s="258"/>
      <c r="W118" s="258"/>
      <c r="X118" s="258"/>
      <c r="Y118" s="258"/>
      <c r="Z118" s="258"/>
      <c r="AA118" s="258"/>
      <c r="AB118" s="258"/>
      <c r="AC118" s="258"/>
      <c r="AD118" s="258"/>
      <c r="AE118" s="258"/>
      <c r="AF118" s="258"/>
      <c r="AG118" s="258"/>
      <c r="AH118" s="258"/>
      <c r="AI118" s="258"/>
      <c r="AJ118" s="426"/>
      <c r="AK118" s="426"/>
      <c r="AL118" s="259"/>
      <c r="AM118" s="500"/>
      <c r="AN118" s="501"/>
      <c r="AO118" s="501"/>
      <c r="AP118" s="501"/>
      <c r="AQ118" s="501"/>
      <c r="AR118" s="501"/>
      <c r="AS118" s="501"/>
      <c r="AT118" s="501"/>
      <c r="AU118" s="501"/>
      <c r="AV118" s="501"/>
      <c r="AW118" s="258"/>
      <c r="AX118" s="258"/>
      <c r="AY118" s="258"/>
      <c r="AZ118" s="258"/>
      <c r="BA118" s="258"/>
      <c r="BB118" s="258"/>
      <c r="BC118" s="258"/>
      <c r="BD118" s="258"/>
      <c r="BE118" s="258"/>
      <c r="BF118" s="258"/>
      <c r="BG118" s="258"/>
      <c r="BH118" s="258"/>
      <c r="BI118" s="258"/>
      <c r="BJ118" s="258"/>
      <c r="BK118" s="258"/>
      <c r="BL118" s="258"/>
      <c r="BM118" s="852"/>
      <c r="BN118" s="258"/>
      <c r="BO118" s="258"/>
      <c r="BP118" s="258"/>
      <c r="BQ118" s="258"/>
      <c r="BR118" s="258"/>
      <c r="BS118" s="258"/>
      <c r="BT118" s="258"/>
      <c r="BU118" s="258"/>
      <c r="BV118" s="258"/>
      <c r="BW118" s="258"/>
      <c r="BX118" s="258"/>
      <c r="BY118" s="258"/>
      <c r="BZ118" s="258"/>
      <c r="CA118" s="258"/>
      <c r="CB118" s="258"/>
      <c r="CC118" s="258"/>
      <c r="CD118" s="426"/>
      <c r="CE118" s="426"/>
      <c r="CF118" s="259"/>
      <c r="CG118" s="258"/>
      <c r="CH118" s="501"/>
      <c r="CI118" s="501"/>
      <c r="CJ118" s="501"/>
      <c r="CK118" s="501"/>
      <c r="CL118" s="501"/>
      <c r="CM118" s="501"/>
      <c r="CN118" s="501"/>
      <c r="CO118" s="501"/>
      <c r="CP118" s="258"/>
      <c r="CQ118" s="258"/>
      <c r="CR118" s="258"/>
      <c r="CS118" s="258"/>
      <c r="CT118" s="258"/>
      <c r="CU118" s="258"/>
      <c r="CV118" s="258"/>
      <c r="CW118" s="258"/>
      <c r="CX118" s="258"/>
      <c r="CY118" s="258"/>
      <c r="CZ118" s="258"/>
      <c r="DA118" s="258"/>
      <c r="DB118" s="258"/>
      <c r="DC118" s="258"/>
      <c r="DD118" s="258"/>
      <c r="DE118" s="258"/>
      <c r="DF118" s="852"/>
      <c r="DG118" s="852"/>
      <c r="DH118" s="258"/>
      <c r="DI118" s="258"/>
      <c r="DJ118" s="258"/>
      <c r="DK118" s="258"/>
      <c r="DL118" s="258"/>
      <c r="DM118" s="258"/>
      <c r="DN118" s="258"/>
      <c r="DO118" s="258"/>
      <c r="DP118" s="258"/>
      <c r="DQ118" s="258"/>
      <c r="DR118" s="258"/>
      <c r="DS118" s="258"/>
      <c r="DT118" s="258"/>
      <c r="DU118" s="258"/>
      <c r="DV118" s="258"/>
      <c r="DW118" s="258"/>
      <c r="DX118" s="426"/>
      <c r="DY118" s="426"/>
      <c r="DZ118" s="259"/>
      <c r="EA118" s="258"/>
      <c r="EB118" s="427"/>
      <c r="EC118" s="427"/>
      <c r="ED118" s="427"/>
      <c r="EE118" s="427"/>
      <c r="EF118" s="427"/>
      <c r="EG118" s="427"/>
      <c r="EH118" s="427"/>
      <c r="EI118" s="427"/>
      <c r="EJ118" s="428"/>
    </row>
    <row r="119" spans="1:140" ht="13.5" customHeight="1">
      <c r="A119" s="256">
        <v>37</v>
      </c>
      <c r="B119" s="498" t="s">
        <v>33</v>
      </c>
      <c r="C119" s="499" t="s">
        <v>42</v>
      </c>
      <c r="D119" s="499"/>
      <c r="E119" s="258">
        <v>6.3</v>
      </c>
      <c r="F119" s="434"/>
      <c r="G119" s="258">
        <v>7.3</v>
      </c>
      <c r="H119" s="258"/>
      <c r="I119" s="258">
        <v>7</v>
      </c>
      <c r="J119" s="258"/>
      <c r="K119" s="258">
        <v>5.2</v>
      </c>
      <c r="L119" s="355"/>
      <c r="M119" s="355"/>
      <c r="N119" s="355"/>
      <c r="O119" s="355"/>
      <c r="P119" s="355"/>
      <c r="Q119" s="355"/>
      <c r="R119" s="355"/>
      <c r="S119" s="355"/>
      <c r="T119" s="355"/>
      <c r="U119" s="356">
        <v>5.385714285714285</v>
      </c>
      <c r="V119" s="464">
        <v>3</v>
      </c>
      <c r="W119" s="464"/>
      <c r="X119" s="258"/>
      <c r="Y119" s="258"/>
      <c r="Z119" s="258"/>
      <c r="AA119" s="258"/>
      <c r="AB119" s="258"/>
      <c r="AC119" s="258"/>
      <c r="AD119" s="258"/>
      <c r="AE119" s="258"/>
      <c r="AF119" s="258"/>
      <c r="AG119" s="464"/>
      <c r="AH119" s="258"/>
      <c r="AI119" s="258"/>
      <c r="AJ119" s="502">
        <v>3.2696428571428564</v>
      </c>
      <c r="AK119" s="502"/>
      <c r="AL119" s="503"/>
      <c r="AM119" s="500"/>
      <c r="AN119" s="501"/>
      <c r="AO119" s="501"/>
      <c r="AP119" s="501"/>
      <c r="AQ119" s="501"/>
      <c r="AR119" s="501"/>
      <c r="AS119" s="501"/>
      <c r="AT119" s="501"/>
      <c r="AU119" s="501"/>
      <c r="AV119" s="501"/>
      <c r="AW119" s="258"/>
      <c r="AX119" s="258"/>
      <c r="AY119" s="258"/>
      <c r="AZ119" s="258"/>
      <c r="BA119" s="258"/>
      <c r="BB119" s="258"/>
      <c r="BC119" s="258"/>
      <c r="BD119" s="258"/>
      <c r="BE119" s="258"/>
      <c r="BF119" s="258"/>
      <c r="BG119" s="258"/>
      <c r="BH119" s="258"/>
      <c r="BI119" s="258"/>
      <c r="BJ119" s="258"/>
      <c r="BK119" s="258"/>
      <c r="BL119" s="258"/>
      <c r="BM119" s="852"/>
      <c r="BN119" s="258"/>
      <c r="BO119" s="258"/>
      <c r="BP119" s="258"/>
      <c r="BQ119" s="258"/>
      <c r="BR119" s="258"/>
      <c r="BS119" s="258"/>
      <c r="BT119" s="258"/>
      <c r="BU119" s="258"/>
      <c r="BV119" s="258"/>
      <c r="BW119" s="258"/>
      <c r="BX119" s="258"/>
      <c r="BY119" s="258"/>
      <c r="BZ119" s="258"/>
      <c r="CA119" s="258"/>
      <c r="CB119" s="258"/>
      <c r="CC119" s="258"/>
      <c r="CD119" s="502"/>
      <c r="CE119" s="502"/>
      <c r="CF119" s="503"/>
      <c r="CG119" s="258"/>
      <c r="CH119" s="501"/>
      <c r="CI119" s="501"/>
      <c r="CJ119" s="501"/>
      <c r="CK119" s="501"/>
      <c r="CL119" s="501"/>
      <c r="CM119" s="501"/>
      <c r="CN119" s="501"/>
      <c r="CO119" s="501"/>
      <c r="CP119" s="258"/>
      <c r="CQ119" s="258"/>
      <c r="CR119" s="258"/>
      <c r="CS119" s="258"/>
      <c r="CT119" s="258"/>
      <c r="CU119" s="258"/>
      <c r="CV119" s="258"/>
      <c r="CW119" s="258"/>
      <c r="CX119" s="258"/>
      <c r="CY119" s="258"/>
      <c r="CZ119" s="258"/>
      <c r="DA119" s="258"/>
      <c r="DB119" s="258"/>
      <c r="DC119" s="258"/>
      <c r="DD119" s="258"/>
      <c r="DE119" s="258"/>
      <c r="DF119" s="852"/>
      <c r="DG119" s="852"/>
      <c r="DH119" s="258"/>
      <c r="DI119" s="258"/>
      <c r="DJ119" s="258"/>
      <c r="DK119" s="258"/>
      <c r="DL119" s="258"/>
      <c r="DM119" s="258"/>
      <c r="DN119" s="258"/>
      <c r="DO119" s="258"/>
      <c r="DP119" s="258"/>
      <c r="DQ119" s="258"/>
      <c r="DR119" s="258"/>
      <c r="DS119" s="258"/>
      <c r="DT119" s="258"/>
      <c r="DU119" s="258"/>
      <c r="DV119" s="258"/>
      <c r="DW119" s="258"/>
      <c r="DX119" s="502"/>
      <c r="DY119" s="502"/>
      <c r="DZ119" s="503"/>
      <c r="EA119" s="258"/>
      <c r="EB119" s="427"/>
      <c r="EC119" s="427"/>
      <c r="ED119" s="427"/>
      <c r="EE119" s="427"/>
      <c r="EF119" s="427"/>
      <c r="EG119" s="427"/>
      <c r="EH119" s="427"/>
      <c r="EI119" s="427"/>
      <c r="EJ119" s="428"/>
    </row>
    <row r="120" spans="1:131" ht="13.5" customHeight="1">
      <c r="A120" s="268"/>
      <c r="B120" s="236"/>
      <c r="C120" s="236"/>
      <c r="D120" s="236"/>
      <c r="E120" s="453"/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408"/>
      <c r="AM120" s="407"/>
      <c r="AN120" s="248"/>
      <c r="AO120" s="248"/>
      <c r="AP120" s="248"/>
      <c r="AQ120" s="248"/>
      <c r="AR120" s="248"/>
      <c r="AS120" s="248"/>
      <c r="AT120" s="248"/>
      <c r="AU120" s="248"/>
      <c r="AV120" s="248"/>
      <c r="AW120" s="349"/>
      <c r="AX120" s="349"/>
      <c r="AY120" s="349"/>
      <c r="AZ120" s="349"/>
      <c r="BA120" s="349"/>
      <c r="BB120" s="349"/>
      <c r="BC120" s="349"/>
      <c r="BD120" s="349"/>
      <c r="BE120" s="349"/>
      <c r="BF120" s="349"/>
      <c r="BG120" s="349"/>
      <c r="BH120" s="349"/>
      <c r="BI120" s="349"/>
      <c r="BJ120" s="269"/>
      <c r="BK120" s="269"/>
      <c r="BL120" s="269"/>
      <c r="BN120" s="349"/>
      <c r="BO120" s="269"/>
      <c r="BP120" s="269"/>
      <c r="BQ120" s="269"/>
      <c r="BR120" s="269"/>
      <c r="BS120" s="269"/>
      <c r="BT120" s="269"/>
      <c r="BU120" s="269"/>
      <c r="BV120" s="269"/>
      <c r="BW120" s="269"/>
      <c r="BX120" s="269"/>
      <c r="BY120" s="269"/>
      <c r="BZ120" s="269"/>
      <c r="CA120" s="269"/>
      <c r="CB120" s="269"/>
      <c r="CC120" s="269"/>
      <c r="CD120" s="269"/>
      <c r="CE120" s="269"/>
      <c r="CF120" s="408"/>
      <c r="CG120" s="349"/>
      <c r="CH120" s="248"/>
      <c r="CI120" s="248"/>
      <c r="CJ120" s="248"/>
      <c r="CK120" s="248"/>
      <c r="CL120" s="248"/>
      <c r="CM120" s="248"/>
      <c r="CN120" s="248"/>
      <c r="CO120" s="248"/>
      <c r="CP120" s="349"/>
      <c r="CQ120" s="349"/>
      <c r="CR120" s="349"/>
      <c r="CS120" s="349"/>
      <c r="CT120" s="349"/>
      <c r="CU120" s="349"/>
      <c r="CV120" s="349"/>
      <c r="CW120" s="349"/>
      <c r="CX120" s="349"/>
      <c r="CY120" s="349"/>
      <c r="CZ120" s="349"/>
      <c r="DA120" s="349"/>
      <c r="DB120" s="349"/>
      <c r="DC120" s="269"/>
      <c r="DD120" s="269"/>
      <c r="DE120" s="269"/>
      <c r="DH120" s="349"/>
      <c r="DI120" s="269"/>
      <c r="DJ120" s="269"/>
      <c r="DK120" s="269"/>
      <c r="DL120" s="269"/>
      <c r="DM120" s="269"/>
      <c r="DN120" s="269"/>
      <c r="DO120" s="269"/>
      <c r="DP120" s="269"/>
      <c r="DQ120" s="269"/>
      <c r="DR120" s="269"/>
      <c r="DS120" s="269"/>
      <c r="DT120" s="269"/>
      <c r="DU120" s="269"/>
      <c r="DV120" s="269"/>
      <c r="DW120" s="269"/>
      <c r="DX120" s="269"/>
      <c r="DY120" s="269"/>
      <c r="DZ120" s="408"/>
      <c r="EA120" s="349"/>
    </row>
    <row r="121" spans="1:131" ht="13.5" customHeight="1">
      <c r="A121" s="268"/>
      <c r="B121" s="236"/>
      <c r="C121" s="236"/>
      <c r="D121" s="236"/>
      <c r="E121" s="453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  <c r="AK121" s="269"/>
      <c r="AL121" s="408"/>
      <c r="AM121" s="407"/>
      <c r="AN121" s="248"/>
      <c r="AO121" s="248"/>
      <c r="AP121" s="248"/>
      <c r="AQ121" s="248"/>
      <c r="AR121" s="248"/>
      <c r="AS121" s="248"/>
      <c r="AT121" s="248"/>
      <c r="AU121" s="248"/>
      <c r="AV121" s="248"/>
      <c r="AW121" s="349"/>
      <c r="AX121" s="349"/>
      <c r="AY121" s="349"/>
      <c r="AZ121" s="349"/>
      <c r="BA121" s="349"/>
      <c r="BB121" s="349"/>
      <c r="BC121" s="349"/>
      <c r="BD121" s="349"/>
      <c r="BE121" s="349"/>
      <c r="BF121" s="349"/>
      <c r="BG121" s="349"/>
      <c r="BH121" s="349"/>
      <c r="BI121" s="349"/>
      <c r="BJ121" s="269"/>
      <c r="BK121" s="269"/>
      <c r="BL121" s="269"/>
      <c r="BN121" s="349"/>
      <c r="BO121" s="269"/>
      <c r="BP121" s="269"/>
      <c r="BQ121" s="269"/>
      <c r="BR121" s="269"/>
      <c r="BS121" s="269"/>
      <c r="BT121" s="269"/>
      <c r="BU121" s="269"/>
      <c r="BV121" s="269"/>
      <c r="BW121" s="269"/>
      <c r="BX121" s="269"/>
      <c r="BY121" s="269"/>
      <c r="BZ121" s="269"/>
      <c r="CA121" s="269"/>
      <c r="CB121" s="269"/>
      <c r="CC121" s="269"/>
      <c r="CD121" s="269"/>
      <c r="CE121" s="269"/>
      <c r="CF121" s="408"/>
      <c r="CG121" s="349"/>
      <c r="CH121" s="248"/>
      <c r="CI121" s="248"/>
      <c r="CJ121" s="248"/>
      <c r="CK121" s="248"/>
      <c r="CL121" s="248"/>
      <c r="CM121" s="248"/>
      <c r="CN121" s="248"/>
      <c r="CO121" s="248"/>
      <c r="CP121" s="349"/>
      <c r="CQ121" s="349"/>
      <c r="CR121" s="349"/>
      <c r="CS121" s="349"/>
      <c r="CT121" s="349"/>
      <c r="CU121" s="349"/>
      <c r="CV121" s="349"/>
      <c r="CW121" s="349"/>
      <c r="CX121" s="349"/>
      <c r="CY121" s="349"/>
      <c r="CZ121" s="349"/>
      <c r="DA121" s="349"/>
      <c r="DB121" s="349"/>
      <c r="DC121" s="269"/>
      <c r="DD121" s="269"/>
      <c r="DE121" s="269"/>
      <c r="DH121" s="349"/>
      <c r="DI121" s="269"/>
      <c r="DJ121" s="269"/>
      <c r="DK121" s="269"/>
      <c r="DL121" s="269"/>
      <c r="DM121" s="269"/>
      <c r="DN121" s="269"/>
      <c r="DO121" s="269"/>
      <c r="DP121" s="269"/>
      <c r="DQ121" s="269"/>
      <c r="DR121" s="269"/>
      <c r="DS121" s="269"/>
      <c r="DT121" s="269"/>
      <c r="DU121" s="269"/>
      <c r="DV121" s="269"/>
      <c r="DW121" s="269"/>
      <c r="DX121" s="269"/>
      <c r="DY121" s="269"/>
      <c r="DZ121" s="408"/>
      <c r="EA121" s="349"/>
    </row>
    <row r="122" spans="1:131" ht="13.5" customHeight="1">
      <c r="A122" s="268"/>
      <c r="B122" s="236"/>
      <c r="C122" s="236"/>
      <c r="D122" s="236"/>
      <c r="E122" s="453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  <c r="AK122" s="269"/>
      <c r="AL122" s="408"/>
      <c r="AM122" s="407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349"/>
      <c r="AX122" s="349"/>
      <c r="AY122" s="349"/>
      <c r="AZ122" s="349"/>
      <c r="BA122" s="349"/>
      <c r="BB122" s="349"/>
      <c r="BC122" s="349"/>
      <c r="BD122" s="349"/>
      <c r="BE122" s="349"/>
      <c r="BF122" s="349"/>
      <c r="BG122" s="349"/>
      <c r="BH122" s="349"/>
      <c r="BI122" s="349"/>
      <c r="BJ122" s="269"/>
      <c r="BK122" s="269"/>
      <c r="BL122" s="269"/>
      <c r="BN122" s="349"/>
      <c r="BO122" s="269"/>
      <c r="BP122" s="269"/>
      <c r="BQ122" s="269"/>
      <c r="BR122" s="269"/>
      <c r="BS122" s="269"/>
      <c r="BT122" s="269"/>
      <c r="BU122" s="269"/>
      <c r="BV122" s="269"/>
      <c r="BW122" s="269"/>
      <c r="BX122" s="269"/>
      <c r="BY122" s="269"/>
      <c r="BZ122" s="269"/>
      <c r="CA122" s="269"/>
      <c r="CB122" s="269"/>
      <c r="CC122" s="269"/>
      <c r="CD122" s="269"/>
      <c r="CE122" s="269"/>
      <c r="CF122" s="408"/>
      <c r="CG122" s="349"/>
      <c r="CH122" s="248"/>
      <c r="CI122" s="248"/>
      <c r="CJ122" s="248"/>
      <c r="CK122" s="248"/>
      <c r="CL122" s="248"/>
      <c r="CM122" s="248"/>
      <c r="CN122" s="248"/>
      <c r="CO122" s="248"/>
      <c r="CP122" s="349"/>
      <c r="CQ122" s="349"/>
      <c r="CR122" s="349"/>
      <c r="CS122" s="349"/>
      <c r="CT122" s="349"/>
      <c r="CU122" s="349"/>
      <c r="CV122" s="349"/>
      <c r="CW122" s="349"/>
      <c r="CX122" s="349"/>
      <c r="CY122" s="349"/>
      <c r="CZ122" s="349"/>
      <c r="DA122" s="349"/>
      <c r="DB122" s="349"/>
      <c r="DC122" s="269"/>
      <c r="DD122" s="269"/>
      <c r="DE122" s="269"/>
      <c r="DH122" s="349"/>
      <c r="DI122" s="269"/>
      <c r="DJ122" s="269"/>
      <c r="DK122" s="269"/>
      <c r="DL122" s="269"/>
      <c r="DM122" s="269"/>
      <c r="DN122" s="269"/>
      <c r="DO122" s="269"/>
      <c r="DP122" s="269"/>
      <c r="DQ122" s="269"/>
      <c r="DR122" s="269"/>
      <c r="DS122" s="269"/>
      <c r="DT122" s="269"/>
      <c r="DU122" s="269"/>
      <c r="DV122" s="269"/>
      <c r="DW122" s="269"/>
      <c r="DX122" s="269"/>
      <c r="DY122" s="269"/>
      <c r="DZ122" s="408"/>
      <c r="EA122" s="349"/>
    </row>
    <row r="123" spans="1:131" ht="13.5" customHeight="1">
      <c r="A123" s="268"/>
      <c r="B123" s="236"/>
      <c r="C123" s="236"/>
      <c r="D123" s="236"/>
      <c r="E123" s="453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  <c r="AK123" s="269"/>
      <c r="AL123" s="408"/>
      <c r="AM123" s="407"/>
      <c r="AN123" s="248"/>
      <c r="AO123" s="248"/>
      <c r="AP123" s="248"/>
      <c r="AQ123" s="248"/>
      <c r="AR123" s="248"/>
      <c r="AS123" s="248"/>
      <c r="AT123" s="248"/>
      <c r="AU123" s="248"/>
      <c r="AV123" s="248"/>
      <c r="AW123" s="349"/>
      <c r="AX123" s="349"/>
      <c r="AY123" s="349"/>
      <c r="AZ123" s="349"/>
      <c r="BA123" s="349"/>
      <c r="BB123" s="349"/>
      <c r="BC123" s="349"/>
      <c r="BD123" s="349"/>
      <c r="BE123" s="349"/>
      <c r="BF123" s="349"/>
      <c r="BG123" s="349"/>
      <c r="BH123" s="349"/>
      <c r="BI123" s="349"/>
      <c r="BN123" s="349"/>
      <c r="CD123" s="269"/>
      <c r="CE123" s="269"/>
      <c r="CF123" s="408"/>
      <c r="CG123" s="349"/>
      <c r="CH123" s="248"/>
      <c r="CI123" s="248"/>
      <c r="CJ123" s="248"/>
      <c r="CK123" s="248"/>
      <c r="CL123" s="248"/>
      <c r="CM123" s="248"/>
      <c r="CN123" s="248"/>
      <c r="CO123" s="248"/>
      <c r="CP123" s="349"/>
      <c r="CQ123" s="349"/>
      <c r="CR123" s="349"/>
      <c r="CS123" s="349"/>
      <c r="CT123" s="349"/>
      <c r="CU123" s="349"/>
      <c r="CV123" s="349"/>
      <c r="CW123" s="349"/>
      <c r="CX123" s="349"/>
      <c r="CY123" s="349"/>
      <c r="CZ123" s="349"/>
      <c r="DA123" s="349"/>
      <c r="DB123" s="349"/>
      <c r="DH123" s="349"/>
      <c r="DX123" s="269"/>
      <c r="DY123" s="269"/>
      <c r="DZ123" s="408"/>
      <c r="EA123" s="349"/>
    </row>
    <row r="124" spans="1:131" ht="13.5" customHeight="1">
      <c r="A124" s="268"/>
      <c r="B124" s="236"/>
      <c r="C124" s="236"/>
      <c r="D124" s="236"/>
      <c r="E124" s="453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269"/>
      <c r="AJ124" s="269"/>
      <c r="AK124" s="269"/>
      <c r="AL124" s="408"/>
      <c r="AM124" s="407"/>
      <c r="AN124" s="248"/>
      <c r="AO124" s="248"/>
      <c r="AP124" s="248"/>
      <c r="AQ124" s="248"/>
      <c r="AR124" s="248"/>
      <c r="AS124" s="248"/>
      <c r="AT124" s="248"/>
      <c r="AU124" s="248"/>
      <c r="AV124" s="248"/>
      <c r="AW124" s="349"/>
      <c r="AX124" s="349"/>
      <c r="AY124" s="349"/>
      <c r="AZ124" s="349"/>
      <c r="BA124" s="349"/>
      <c r="BB124" s="349"/>
      <c r="BC124" s="349"/>
      <c r="BD124" s="349"/>
      <c r="BE124" s="349"/>
      <c r="BF124" s="349"/>
      <c r="BG124" s="349"/>
      <c r="BH124" s="349"/>
      <c r="BI124" s="349"/>
      <c r="BN124" s="349"/>
      <c r="CD124" s="269"/>
      <c r="CE124" s="269"/>
      <c r="CF124" s="408"/>
      <c r="CG124" s="349"/>
      <c r="CH124" s="248"/>
      <c r="CI124" s="248"/>
      <c r="CJ124" s="248"/>
      <c r="CK124" s="248"/>
      <c r="CL124" s="248"/>
      <c r="CM124" s="248"/>
      <c r="CN124" s="248"/>
      <c r="CO124" s="248"/>
      <c r="CP124" s="349"/>
      <c r="CQ124" s="349"/>
      <c r="CR124" s="349"/>
      <c r="CS124" s="349"/>
      <c r="CT124" s="349"/>
      <c r="CU124" s="349"/>
      <c r="CV124" s="349"/>
      <c r="CW124" s="349"/>
      <c r="CX124" s="349"/>
      <c r="CY124" s="349"/>
      <c r="CZ124" s="349"/>
      <c r="DA124" s="349"/>
      <c r="DB124" s="349"/>
      <c r="DH124" s="349"/>
      <c r="DX124" s="269"/>
      <c r="DY124" s="269"/>
      <c r="DZ124" s="408"/>
      <c r="EA124" s="349"/>
    </row>
    <row r="125" spans="1:131" ht="13.5" customHeight="1">
      <c r="A125" s="268"/>
      <c r="B125" s="236"/>
      <c r="C125" s="236"/>
      <c r="D125" s="236"/>
      <c r="E125" s="453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  <c r="AE125" s="269"/>
      <c r="AF125" s="269"/>
      <c r="AG125" s="269"/>
      <c r="AH125" s="269"/>
      <c r="AI125" s="269"/>
      <c r="AJ125" s="269"/>
      <c r="AK125" s="269"/>
      <c r="AL125" s="408"/>
      <c r="AM125" s="407"/>
      <c r="AN125" s="248"/>
      <c r="AO125" s="248"/>
      <c r="AP125" s="248"/>
      <c r="AQ125" s="248"/>
      <c r="AR125" s="248"/>
      <c r="AS125" s="248"/>
      <c r="AT125" s="248"/>
      <c r="AU125" s="248"/>
      <c r="AV125" s="248"/>
      <c r="AW125" s="349"/>
      <c r="AX125" s="349"/>
      <c r="AY125" s="349"/>
      <c r="AZ125" s="349"/>
      <c r="BA125" s="349"/>
      <c r="BB125" s="349"/>
      <c r="BC125" s="349"/>
      <c r="BD125" s="349"/>
      <c r="BE125" s="349"/>
      <c r="BF125" s="349"/>
      <c r="BG125" s="349"/>
      <c r="BH125" s="349"/>
      <c r="BI125" s="349"/>
      <c r="BN125" s="349"/>
      <c r="CD125" s="269"/>
      <c r="CE125" s="269"/>
      <c r="CF125" s="408"/>
      <c r="CG125" s="349"/>
      <c r="CH125" s="248"/>
      <c r="CI125" s="248"/>
      <c r="CJ125" s="248"/>
      <c r="CK125" s="248"/>
      <c r="CL125" s="248"/>
      <c r="CM125" s="248"/>
      <c r="CN125" s="248"/>
      <c r="CO125" s="248"/>
      <c r="CP125" s="349"/>
      <c r="CQ125" s="349"/>
      <c r="CR125" s="349"/>
      <c r="CS125" s="349"/>
      <c r="CT125" s="349"/>
      <c r="CU125" s="349"/>
      <c r="CV125" s="349"/>
      <c r="CW125" s="349"/>
      <c r="CX125" s="349"/>
      <c r="CY125" s="349"/>
      <c r="CZ125" s="349"/>
      <c r="DA125" s="349"/>
      <c r="DB125" s="349"/>
      <c r="DH125" s="349"/>
      <c r="DX125" s="269"/>
      <c r="DY125" s="269"/>
      <c r="DZ125" s="408"/>
      <c r="EA125" s="349"/>
    </row>
    <row r="126" spans="1:131" ht="13.5" customHeight="1">
      <c r="A126" s="268"/>
      <c r="B126" s="236"/>
      <c r="C126" s="236"/>
      <c r="D126" s="236"/>
      <c r="E126" s="453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  <c r="AE126" s="269"/>
      <c r="AF126" s="269"/>
      <c r="AG126" s="269"/>
      <c r="AH126" s="269"/>
      <c r="AI126" s="269"/>
      <c r="AJ126" s="269"/>
      <c r="AK126" s="269"/>
      <c r="AL126" s="408"/>
      <c r="AM126" s="407"/>
      <c r="AN126" s="248"/>
      <c r="AO126" s="248"/>
      <c r="AP126" s="248"/>
      <c r="AQ126" s="248"/>
      <c r="AR126" s="248"/>
      <c r="AS126" s="248"/>
      <c r="AT126" s="248"/>
      <c r="AU126" s="248"/>
      <c r="AV126" s="248"/>
      <c r="AW126" s="349"/>
      <c r="AX126" s="349"/>
      <c r="AY126" s="349"/>
      <c r="AZ126" s="349"/>
      <c r="BA126" s="349"/>
      <c r="BB126" s="349"/>
      <c r="BC126" s="349"/>
      <c r="BD126" s="349"/>
      <c r="BE126" s="349"/>
      <c r="BF126" s="349"/>
      <c r="BG126" s="349"/>
      <c r="BH126" s="349"/>
      <c r="BI126" s="349"/>
      <c r="BN126" s="349"/>
      <c r="CD126" s="269"/>
      <c r="CE126" s="269"/>
      <c r="CF126" s="408"/>
      <c r="CG126" s="349"/>
      <c r="CH126" s="248"/>
      <c r="CI126" s="248"/>
      <c r="CJ126" s="248"/>
      <c r="CK126" s="248"/>
      <c r="CL126" s="248"/>
      <c r="CM126" s="248"/>
      <c r="CN126" s="248"/>
      <c r="CO126" s="248"/>
      <c r="CP126" s="349"/>
      <c r="CQ126" s="349"/>
      <c r="CR126" s="349"/>
      <c r="CS126" s="349"/>
      <c r="CT126" s="349"/>
      <c r="CU126" s="349"/>
      <c r="CV126" s="349"/>
      <c r="CW126" s="349"/>
      <c r="CX126" s="349"/>
      <c r="CY126" s="349"/>
      <c r="CZ126" s="349"/>
      <c r="DA126" s="349"/>
      <c r="DB126" s="349"/>
      <c r="DH126" s="349"/>
      <c r="DX126" s="269"/>
      <c r="DY126" s="269"/>
      <c r="DZ126" s="408"/>
      <c r="EA126" s="349"/>
    </row>
    <row r="127" spans="1:131" ht="13.5" customHeight="1">
      <c r="A127" s="268"/>
      <c r="B127" s="236"/>
      <c r="C127" s="236"/>
      <c r="D127" s="236"/>
      <c r="E127" s="453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  <c r="AH127" s="269"/>
      <c r="AI127" s="269"/>
      <c r="AJ127" s="269"/>
      <c r="AK127" s="269"/>
      <c r="AL127" s="408"/>
      <c r="AM127" s="407"/>
      <c r="AN127" s="248"/>
      <c r="AO127" s="248"/>
      <c r="AP127" s="248"/>
      <c r="AQ127" s="248"/>
      <c r="AR127" s="248"/>
      <c r="AS127" s="248"/>
      <c r="AT127" s="248"/>
      <c r="AU127" s="248"/>
      <c r="AV127" s="248"/>
      <c r="AW127" s="349"/>
      <c r="AX127" s="349"/>
      <c r="AY127" s="349"/>
      <c r="AZ127" s="349"/>
      <c r="BA127" s="349"/>
      <c r="BB127" s="349"/>
      <c r="BC127" s="349"/>
      <c r="BD127" s="349"/>
      <c r="BE127" s="349"/>
      <c r="BF127" s="349"/>
      <c r="BG127" s="349"/>
      <c r="BH127" s="349"/>
      <c r="BI127" s="349"/>
      <c r="BN127" s="349"/>
      <c r="CD127" s="269"/>
      <c r="CE127" s="269"/>
      <c r="CF127" s="408"/>
      <c r="CG127" s="349"/>
      <c r="CH127" s="248"/>
      <c r="CI127" s="248"/>
      <c r="CJ127" s="248"/>
      <c r="CK127" s="248"/>
      <c r="CL127" s="248"/>
      <c r="CM127" s="248"/>
      <c r="CN127" s="248"/>
      <c r="CO127" s="248"/>
      <c r="CP127" s="349"/>
      <c r="CQ127" s="349"/>
      <c r="CR127" s="349"/>
      <c r="CS127" s="349"/>
      <c r="CT127" s="349"/>
      <c r="CU127" s="349"/>
      <c r="CV127" s="349"/>
      <c r="CW127" s="349"/>
      <c r="CX127" s="349"/>
      <c r="CY127" s="349"/>
      <c r="CZ127" s="349"/>
      <c r="DA127" s="349"/>
      <c r="DB127" s="349"/>
      <c r="DH127" s="349"/>
      <c r="DX127" s="269"/>
      <c r="DY127" s="269"/>
      <c r="DZ127" s="408"/>
      <c r="EA127" s="349"/>
    </row>
    <row r="128" spans="1:131" ht="13.5" customHeight="1">
      <c r="A128" s="268"/>
      <c r="B128" s="236"/>
      <c r="C128" s="236"/>
      <c r="D128" s="236"/>
      <c r="E128" s="453"/>
      <c r="F128" s="269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  <c r="AK128" s="269"/>
      <c r="AL128" s="408"/>
      <c r="AM128" s="407"/>
      <c r="AN128" s="248"/>
      <c r="AO128" s="248"/>
      <c r="AP128" s="248"/>
      <c r="AQ128" s="248"/>
      <c r="AR128" s="248"/>
      <c r="AS128" s="248"/>
      <c r="AT128" s="248"/>
      <c r="AU128" s="248"/>
      <c r="AV128" s="248"/>
      <c r="AW128" s="349"/>
      <c r="AX128" s="349"/>
      <c r="AY128" s="349"/>
      <c r="AZ128" s="349"/>
      <c r="BA128" s="349"/>
      <c r="BB128" s="349"/>
      <c r="BC128" s="349"/>
      <c r="BD128" s="349"/>
      <c r="BE128" s="349"/>
      <c r="BF128" s="349"/>
      <c r="BG128" s="349"/>
      <c r="BH128" s="349"/>
      <c r="BI128" s="349"/>
      <c r="BN128" s="349"/>
      <c r="CD128" s="269"/>
      <c r="CE128" s="269"/>
      <c r="CF128" s="408"/>
      <c r="CG128" s="349"/>
      <c r="CH128" s="248"/>
      <c r="CI128" s="248"/>
      <c r="CJ128" s="248"/>
      <c r="CK128" s="248"/>
      <c r="CL128" s="248"/>
      <c r="CM128" s="248"/>
      <c r="CN128" s="248"/>
      <c r="CO128" s="248"/>
      <c r="CP128" s="349"/>
      <c r="CQ128" s="349"/>
      <c r="CR128" s="349"/>
      <c r="CS128" s="349"/>
      <c r="CT128" s="349"/>
      <c r="CU128" s="349"/>
      <c r="CV128" s="349"/>
      <c r="CW128" s="349"/>
      <c r="CX128" s="349"/>
      <c r="CY128" s="349"/>
      <c r="CZ128" s="349"/>
      <c r="DA128" s="349"/>
      <c r="DB128" s="349"/>
      <c r="DH128" s="349"/>
      <c r="DX128" s="269"/>
      <c r="DY128" s="269"/>
      <c r="DZ128" s="408"/>
      <c r="EA128" s="349"/>
    </row>
    <row r="129" spans="1:131" ht="13.5" customHeight="1">
      <c r="A129" s="268"/>
      <c r="B129" s="236"/>
      <c r="C129" s="236"/>
      <c r="D129" s="236"/>
      <c r="E129" s="453"/>
      <c r="F129" s="269"/>
      <c r="G129" s="269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  <c r="AE129" s="269"/>
      <c r="AF129" s="269"/>
      <c r="AG129" s="269"/>
      <c r="AH129" s="269"/>
      <c r="AI129" s="269"/>
      <c r="AJ129" s="269"/>
      <c r="AK129" s="269"/>
      <c r="AL129" s="408"/>
      <c r="AM129" s="407"/>
      <c r="AN129" s="248"/>
      <c r="AO129" s="248"/>
      <c r="AP129" s="248"/>
      <c r="AQ129" s="248"/>
      <c r="AR129" s="248"/>
      <c r="AS129" s="248"/>
      <c r="AT129" s="248"/>
      <c r="AU129" s="248"/>
      <c r="AV129" s="248"/>
      <c r="AW129" s="349"/>
      <c r="AX129" s="349"/>
      <c r="AY129" s="349"/>
      <c r="AZ129" s="349"/>
      <c r="BA129" s="349"/>
      <c r="BB129" s="349"/>
      <c r="BC129" s="349"/>
      <c r="BD129" s="349"/>
      <c r="BE129" s="349"/>
      <c r="BF129" s="349"/>
      <c r="BG129" s="349"/>
      <c r="BH129" s="349"/>
      <c r="BI129" s="349"/>
      <c r="BN129" s="349"/>
      <c r="CD129" s="269"/>
      <c r="CE129" s="269"/>
      <c r="CF129" s="408"/>
      <c r="CG129" s="349"/>
      <c r="CH129" s="248"/>
      <c r="CI129" s="248"/>
      <c r="CJ129" s="248"/>
      <c r="CK129" s="248"/>
      <c r="CL129" s="248"/>
      <c r="CM129" s="248"/>
      <c r="CN129" s="248"/>
      <c r="CO129" s="248"/>
      <c r="CP129" s="349"/>
      <c r="CQ129" s="349"/>
      <c r="CR129" s="349"/>
      <c r="CS129" s="349"/>
      <c r="CT129" s="349"/>
      <c r="CU129" s="349"/>
      <c r="CV129" s="349"/>
      <c r="CW129" s="349"/>
      <c r="CX129" s="349"/>
      <c r="CY129" s="349"/>
      <c r="CZ129" s="349"/>
      <c r="DA129" s="349"/>
      <c r="DB129" s="349"/>
      <c r="DH129" s="349"/>
      <c r="DX129" s="269"/>
      <c r="DY129" s="269"/>
      <c r="DZ129" s="408"/>
      <c r="EA129" s="349"/>
    </row>
    <row r="130" spans="1:131" ht="13.5" customHeight="1">
      <c r="A130" s="268"/>
      <c r="B130" s="236"/>
      <c r="C130" s="236"/>
      <c r="D130" s="236"/>
      <c r="E130" s="453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  <c r="AE130" s="269"/>
      <c r="AF130" s="269"/>
      <c r="AG130" s="269"/>
      <c r="AH130" s="269"/>
      <c r="AI130" s="269"/>
      <c r="AJ130" s="269"/>
      <c r="AK130" s="269"/>
      <c r="AL130" s="408"/>
      <c r="AM130" s="407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349"/>
      <c r="AX130" s="349"/>
      <c r="AY130" s="349"/>
      <c r="AZ130" s="349"/>
      <c r="BA130" s="349"/>
      <c r="BB130" s="349"/>
      <c r="BC130" s="349"/>
      <c r="BD130" s="349"/>
      <c r="BE130" s="349"/>
      <c r="BF130" s="349"/>
      <c r="BG130" s="349"/>
      <c r="BH130" s="349"/>
      <c r="BI130" s="349"/>
      <c r="BN130" s="349"/>
      <c r="CD130" s="269"/>
      <c r="CE130" s="269"/>
      <c r="CF130" s="408"/>
      <c r="CG130" s="349"/>
      <c r="CH130" s="248"/>
      <c r="CI130" s="248"/>
      <c r="CJ130" s="248"/>
      <c r="CK130" s="248"/>
      <c r="CL130" s="248"/>
      <c r="CM130" s="248"/>
      <c r="CN130" s="248"/>
      <c r="CO130" s="248"/>
      <c r="CP130" s="349"/>
      <c r="CQ130" s="349"/>
      <c r="CR130" s="349"/>
      <c r="CS130" s="349"/>
      <c r="CT130" s="349"/>
      <c r="CU130" s="349"/>
      <c r="CV130" s="349"/>
      <c r="CW130" s="349"/>
      <c r="CX130" s="349"/>
      <c r="CY130" s="349"/>
      <c r="CZ130" s="349"/>
      <c r="DA130" s="349"/>
      <c r="DB130" s="349"/>
      <c r="DH130" s="349"/>
      <c r="DX130" s="269"/>
      <c r="DY130" s="269"/>
      <c r="DZ130" s="408"/>
      <c r="EA130" s="349"/>
    </row>
    <row r="131" spans="1:131" ht="13.5" customHeight="1">
      <c r="A131" s="268"/>
      <c r="B131" s="236"/>
      <c r="C131" s="236"/>
      <c r="D131" s="236"/>
      <c r="E131" s="453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  <c r="AE131" s="269"/>
      <c r="AF131" s="269"/>
      <c r="AG131" s="269"/>
      <c r="AH131" s="269"/>
      <c r="AI131" s="269"/>
      <c r="AJ131" s="269"/>
      <c r="AK131" s="269"/>
      <c r="AL131" s="408"/>
      <c r="AM131" s="407"/>
      <c r="AN131" s="248"/>
      <c r="AO131" s="248"/>
      <c r="AP131" s="248"/>
      <c r="AQ131" s="248"/>
      <c r="AR131" s="248"/>
      <c r="AS131" s="248"/>
      <c r="AT131" s="248"/>
      <c r="AU131" s="248"/>
      <c r="AV131" s="248"/>
      <c r="AW131" s="349"/>
      <c r="AX131" s="349"/>
      <c r="AY131" s="349"/>
      <c r="AZ131" s="349"/>
      <c r="BA131" s="349"/>
      <c r="BB131" s="349"/>
      <c r="BC131" s="349"/>
      <c r="BD131" s="349"/>
      <c r="BE131" s="349"/>
      <c r="BF131" s="349"/>
      <c r="BG131" s="349"/>
      <c r="BH131" s="349"/>
      <c r="BI131" s="349"/>
      <c r="BN131" s="349"/>
      <c r="CD131" s="269"/>
      <c r="CE131" s="269"/>
      <c r="CF131" s="408"/>
      <c r="CG131" s="349"/>
      <c r="CH131" s="248"/>
      <c r="CI131" s="248"/>
      <c r="CJ131" s="248"/>
      <c r="CK131" s="248"/>
      <c r="CL131" s="248"/>
      <c r="CM131" s="248"/>
      <c r="CN131" s="248"/>
      <c r="CO131" s="248"/>
      <c r="CP131" s="349"/>
      <c r="CQ131" s="349"/>
      <c r="CR131" s="349"/>
      <c r="CS131" s="349"/>
      <c r="CT131" s="349"/>
      <c r="CU131" s="349"/>
      <c r="CV131" s="349"/>
      <c r="CW131" s="349"/>
      <c r="CX131" s="349"/>
      <c r="CY131" s="349"/>
      <c r="CZ131" s="349"/>
      <c r="DA131" s="349"/>
      <c r="DB131" s="349"/>
      <c r="DH131" s="349"/>
      <c r="DX131" s="269"/>
      <c r="DY131" s="269"/>
      <c r="DZ131" s="408"/>
      <c r="EA131" s="349"/>
    </row>
    <row r="132" spans="1:131" ht="13.5" customHeight="1">
      <c r="A132" s="268"/>
      <c r="B132" s="236"/>
      <c r="C132" s="236"/>
      <c r="D132" s="236"/>
      <c r="E132" s="453"/>
      <c r="F132" s="269"/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  <c r="Q132" s="269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  <c r="AE132" s="269"/>
      <c r="AF132" s="269"/>
      <c r="AG132" s="269"/>
      <c r="AH132" s="269"/>
      <c r="AI132" s="269"/>
      <c r="AJ132" s="269"/>
      <c r="AK132" s="269"/>
      <c r="AL132" s="408"/>
      <c r="AM132" s="407"/>
      <c r="AN132" s="248"/>
      <c r="AO132" s="248"/>
      <c r="AP132" s="248"/>
      <c r="AQ132" s="248"/>
      <c r="AR132" s="248"/>
      <c r="AS132" s="248"/>
      <c r="AT132" s="248"/>
      <c r="AU132" s="248"/>
      <c r="AV132" s="248"/>
      <c r="AW132" s="349"/>
      <c r="AX132" s="349"/>
      <c r="AY132" s="349"/>
      <c r="AZ132" s="349"/>
      <c r="BA132" s="349"/>
      <c r="BB132" s="349"/>
      <c r="BC132" s="349"/>
      <c r="BD132" s="349"/>
      <c r="BE132" s="349"/>
      <c r="BF132" s="349"/>
      <c r="BG132" s="349"/>
      <c r="BH132" s="349"/>
      <c r="BI132" s="349"/>
      <c r="BN132" s="349"/>
      <c r="CD132" s="269"/>
      <c r="CE132" s="269"/>
      <c r="CF132" s="408"/>
      <c r="CG132" s="349"/>
      <c r="CH132" s="248"/>
      <c r="CI132" s="248"/>
      <c r="CJ132" s="248"/>
      <c r="CK132" s="248"/>
      <c r="CL132" s="248"/>
      <c r="CM132" s="248"/>
      <c r="CN132" s="248"/>
      <c r="CO132" s="248"/>
      <c r="CP132" s="349"/>
      <c r="CQ132" s="349"/>
      <c r="CR132" s="349"/>
      <c r="CS132" s="349"/>
      <c r="CT132" s="349"/>
      <c r="CU132" s="349"/>
      <c r="CV132" s="349"/>
      <c r="CW132" s="349"/>
      <c r="CX132" s="349"/>
      <c r="CY132" s="349"/>
      <c r="CZ132" s="349"/>
      <c r="DA132" s="349"/>
      <c r="DB132" s="349"/>
      <c r="DH132" s="349"/>
      <c r="DX132" s="269"/>
      <c r="DY132" s="269"/>
      <c r="DZ132" s="408"/>
      <c r="EA132" s="349"/>
    </row>
    <row r="133" spans="1:131" ht="13.5" customHeight="1">
      <c r="A133" s="268"/>
      <c r="B133" s="236"/>
      <c r="C133" s="236"/>
      <c r="D133" s="236"/>
      <c r="E133" s="453"/>
      <c r="F133" s="269"/>
      <c r="G133" s="269"/>
      <c r="H133" s="269"/>
      <c r="I133" s="269"/>
      <c r="J133" s="269"/>
      <c r="K133" s="269"/>
      <c r="L133" s="269"/>
      <c r="M133" s="269"/>
      <c r="N133" s="269"/>
      <c r="O133" s="269"/>
      <c r="P133" s="269"/>
      <c r="Q133" s="269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  <c r="AE133" s="269"/>
      <c r="AF133" s="269"/>
      <c r="AG133" s="269"/>
      <c r="AH133" s="269"/>
      <c r="AI133" s="269"/>
      <c r="AJ133" s="269"/>
      <c r="AK133" s="269"/>
      <c r="AL133" s="408"/>
      <c r="AM133" s="407"/>
      <c r="AN133" s="248"/>
      <c r="AO133" s="248"/>
      <c r="AP133" s="248"/>
      <c r="AQ133" s="248"/>
      <c r="AR133" s="248"/>
      <c r="AS133" s="248"/>
      <c r="AT133" s="248"/>
      <c r="AU133" s="248"/>
      <c r="AV133" s="248"/>
      <c r="AW133" s="349"/>
      <c r="AX133" s="349"/>
      <c r="AY133" s="349"/>
      <c r="AZ133" s="349"/>
      <c r="BA133" s="349"/>
      <c r="BB133" s="349"/>
      <c r="BC133" s="349"/>
      <c r="BD133" s="349"/>
      <c r="BE133" s="349"/>
      <c r="BF133" s="349"/>
      <c r="BG133" s="349"/>
      <c r="BH133" s="349"/>
      <c r="BI133" s="349"/>
      <c r="BN133" s="349"/>
      <c r="CD133" s="269"/>
      <c r="CE133" s="269"/>
      <c r="CF133" s="408"/>
      <c r="CG133" s="349"/>
      <c r="CH133" s="248"/>
      <c r="CI133" s="248"/>
      <c r="CJ133" s="248"/>
      <c r="CK133" s="248"/>
      <c r="CL133" s="248"/>
      <c r="CM133" s="248"/>
      <c r="CN133" s="248"/>
      <c r="CO133" s="248"/>
      <c r="CP133" s="349"/>
      <c r="CQ133" s="349"/>
      <c r="CR133" s="349"/>
      <c r="CS133" s="349"/>
      <c r="CT133" s="349"/>
      <c r="CU133" s="349"/>
      <c r="CV133" s="349"/>
      <c r="CW133" s="349"/>
      <c r="CX133" s="349"/>
      <c r="CY133" s="349"/>
      <c r="CZ133" s="349"/>
      <c r="DA133" s="349"/>
      <c r="DB133" s="349"/>
      <c r="DH133" s="349"/>
      <c r="DX133" s="269"/>
      <c r="DY133" s="269"/>
      <c r="DZ133" s="408"/>
      <c r="EA133" s="349"/>
    </row>
    <row r="134" spans="1:131" ht="13.5" customHeight="1">
      <c r="A134" s="268"/>
      <c r="B134" s="236"/>
      <c r="C134" s="236"/>
      <c r="D134" s="236"/>
      <c r="E134" s="453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  <c r="AE134" s="269"/>
      <c r="AF134" s="269"/>
      <c r="AG134" s="269"/>
      <c r="AH134" s="269"/>
      <c r="AI134" s="269"/>
      <c r="AJ134" s="269"/>
      <c r="AK134" s="269"/>
      <c r="AL134" s="408"/>
      <c r="AM134" s="407"/>
      <c r="AN134" s="248"/>
      <c r="AO134" s="248"/>
      <c r="AP134" s="248"/>
      <c r="AQ134" s="248"/>
      <c r="AR134" s="248"/>
      <c r="AS134" s="248"/>
      <c r="AT134" s="248"/>
      <c r="AU134" s="248"/>
      <c r="AV134" s="248"/>
      <c r="AW134" s="349"/>
      <c r="AX134" s="349"/>
      <c r="AY134" s="349"/>
      <c r="AZ134" s="349"/>
      <c r="BA134" s="349"/>
      <c r="BB134" s="349"/>
      <c r="BC134" s="349"/>
      <c r="BD134" s="349"/>
      <c r="BE134" s="349"/>
      <c r="BF134" s="349"/>
      <c r="BG134" s="349"/>
      <c r="BH134" s="349"/>
      <c r="BI134" s="349"/>
      <c r="BN134" s="349"/>
      <c r="CD134" s="269"/>
      <c r="CE134" s="269"/>
      <c r="CF134" s="408"/>
      <c r="CG134" s="349"/>
      <c r="CH134" s="248"/>
      <c r="CI134" s="248"/>
      <c r="CJ134" s="248"/>
      <c r="CK134" s="248"/>
      <c r="CL134" s="248"/>
      <c r="CM134" s="248"/>
      <c r="CN134" s="248"/>
      <c r="CO134" s="248"/>
      <c r="CP134" s="349"/>
      <c r="CQ134" s="349"/>
      <c r="CR134" s="349"/>
      <c r="CS134" s="349"/>
      <c r="CT134" s="349"/>
      <c r="CU134" s="349"/>
      <c r="CV134" s="349"/>
      <c r="CW134" s="349"/>
      <c r="CX134" s="349"/>
      <c r="CY134" s="349"/>
      <c r="CZ134" s="349"/>
      <c r="DA134" s="349"/>
      <c r="DB134" s="349"/>
      <c r="DH134" s="349"/>
      <c r="DX134" s="269"/>
      <c r="DY134" s="269"/>
      <c r="DZ134" s="408"/>
      <c r="EA134" s="349"/>
    </row>
    <row r="135" spans="1:131" ht="13.5" customHeight="1">
      <c r="A135" s="268"/>
      <c r="B135" s="236"/>
      <c r="C135" s="236"/>
      <c r="D135" s="236"/>
      <c r="E135" s="453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  <c r="AE135" s="269"/>
      <c r="AF135" s="269"/>
      <c r="AG135" s="269"/>
      <c r="AH135" s="269"/>
      <c r="AI135" s="269"/>
      <c r="AJ135" s="269"/>
      <c r="AK135" s="269"/>
      <c r="AL135" s="408"/>
      <c r="AM135" s="407"/>
      <c r="AN135" s="248"/>
      <c r="AO135" s="248"/>
      <c r="AP135" s="248"/>
      <c r="AQ135" s="248"/>
      <c r="AR135" s="248"/>
      <c r="AS135" s="248"/>
      <c r="AT135" s="248"/>
      <c r="AU135" s="248"/>
      <c r="AV135" s="248"/>
      <c r="AW135" s="349"/>
      <c r="AX135" s="349"/>
      <c r="AY135" s="349"/>
      <c r="AZ135" s="349"/>
      <c r="BA135" s="349"/>
      <c r="BB135" s="349"/>
      <c r="BC135" s="349"/>
      <c r="BD135" s="349"/>
      <c r="BE135" s="349"/>
      <c r="BF135" s="349"/>
      <c r="BG135" s="349"/>
      <c r="BH135" s="349"/>
      <c r="BI135" s="349"/>
      <c r="BN135" s="349"/>
      <c r="CD135" s="269"/>
      <c r="CE135" s="269"/>
      <c r="CF135" s="408"/>
      <c r="CG135" s="349"/>
      <c r="CH135" s="248"/>
      <c r="CI135" s="248"/>
      <c r="CJ135" s="248"/>
      <c r="CK135" s="248"/>
      <c r="CL135" s="248"/>
      <c r="CM135" s="248"/>
      <c r="CN135" s="248"/>
      <c r="CO135" s="248"/>
      <c r="CP135" s="349"/>
      <c r="CQ135" s="349"/>
      <c r="CR135" s="349"/>
      <c r="CS135" s="349"/>
      <c r="CT135" s="349"/>
      <c r="CU135" s="349"/>
      <c r="CV135" s="349"/>
      <c r="CW135" s="349"/>
      <c r="CX135" s="349"/>
      <c r="CY135" s="349"/>
      <c r="CZ135" s="349"/>
      <c r="DA135" s="349"/>
      <c r="DB135" s="349"/>
      <c r="DH135" s="349"/>
      <c r="DX135" s="269"/>
      <c r="DY135" s="269"/>
      <c r="DZ135" s="408"/>
      <c r="EA135" s="349"/>
    </row>
    <row r="136" spans="1:131" ht="13.5" customHeight="1">
      <c r="A136" s="268"/>
      <c r="B136" s="236"/>
      <c r="C136" s="236"/>
      <c r="D136" s="236"/>
      <c r="E136" s="453"/>
      <c r="F136" s="269"/>
      <c r="G136" s="269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  <c r="AE136" s="269"/>
      <c r="AF136" s="269"/>
      <c r="AG136" s="269"/>
      <c r="AH136" s="269"/>
      <c r="AI136" s="269"/>
      <c r="AJ136" s="269"/>
      <c r="AK136" s="269"/>
      <c r="AL136" s="408"/>
      <c r="AM136" s="407"/>
      <c r="AN136" s="248"/>
      <c r="AO136" s="248"/>
      <c r="AP136" s="248"/>
      <c r="AQ136" s="248"/>
      <c r="AR136" s="248"/>
      <c r="AS136" s="248"/>
      <c r="AT136" s="248"/>
      <c r="AU136" s="248"/>
      <c r="AV136" s="248"/>
      <c r="AW136" s="349"/>
      <c r="AX136" s="349"/>
      <c r="AY136" s="349"/>
      <c r="AZ136" s="349"/>
      <c r="BA136" s="349"/>
      <c r="BB136" s="349"/>
      <c r="BC136" s="349"/>
      <c r="BD136" s="349"/>
      <c r="BE136" s="349"/>
      <c r="BF136" s="349"/>
      <c r="BG136" s="349"/>
      <c r="BH136" s="349"/>
      <c r="BI136" s="349"/>
      <c r="BN136" s="349"/>
      <c r="CD136" s="269"/>
      <c r="CE136" s="269"/>
      <c r="CF136" s="408"/>
      <c r="CG136" s="349"/>
      <c r="CH136" s="248"/>
      <c r="CI136" s="248"/>
      <c r="CJ136" s="248"/>
      <c r="CK136" s="248"/>
      <c r="CL136" s="248"/>
      <c r="CM136" s="248"/>
      <c r="CN136" s="248"/>
      <c r="CO136" s="248"/>
      <c r="CP136" s="349"/>
      <c r="CQ136" s="349"/>
      <c r="CR136" s="349"/>
      <c r="CS136" s="349"/>
      <c r="CT136" s="349"/>
      <c r="CU136" s="349"/>
      <c r="CV136" s="349"/>
      <c r="CW136" s="349"/>
      <c r="CX136" s="349"/>
      <c r="CY136" s="349"/>
      <c r="CZ136" s="349"/>
      <c r="DA136" s="349"/>
      <c r="DB136" s="349"/>
      <c r="DH136" s="349"/>
      <c r="DX136" s="269"/>
      <c r="DY136" s="269"/>
      <c r="DZ136" s="408"/>
      <c r="EA136" s="349"/>
    </row>
    <row r="137" spans="1:131" ht="13.5" customHeight="1">
      <c r="A137" s="268"/>
      <c r="B137" s="236"/>
      <c r="C137" s="236"/>
      <c r="D137" s="236"/>
      <c r="E137" s="453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  <c r="AE137" s="269"/>
      <c r="AF137" s="269"/>
      <c r="AG137" s="269"/>
      <c r="AH137" s="269"/>
      <c r="AI137" s="269"/>
      <c r="AJ137" s="269"/>
      <c r="AK137" s="269"/>
      <c r="AL137" s="408"/>
      <c r="AM137" s="407"/>
      <c r="AN137" s="248"/>
      <c r="AO137" s="248"/>
      <c r="AP137" s="248"/>
      <c r="AQ137" s="248"/>
      <c r="AR137" s="248"/>
      <c r="AS137" s="248"/>
      <c r="AT137" s="248"/>
      <c r="AU137" s="248"/>
      <c r="AV137" s="248"/>
      <c r="AW137" s="349"/>
      <c r="AX137" s="349"/>
      <c r="AY137" s="349"/>
      <c r="AZ137" s="349"/>
      <c r="BA137" s="349"/>
      <c r="BB137" s="349"/>
      <c r="BC137" s="349"/>
      <c r="BD137" s="349"/>
      <c r="BE137" s="349"/>
      <c r="BF137" s="349"/>
      <c r="BG137" s="349"/>
      <c r="BH137" s="349"/>
      <c r="BI137" s="349"/>
      <c r="BN137" s="349"/>
      <c r="CD137" s="269"/>
      <c r="CE137" s="269"/>
      <c r="CF137" s="408"/>
      <c r="CG137" s="349"/>
      <c r="CH137" s="248"/>
      <c r="CI137" s="248"/>
      <c r="CJ137" s="248"/>
      <c r="CK137" s="248"/>
      <c r="CL137" s="248"/>
      <c r="CM137" s="248"/>
      <c r="CN137" s="248"/>
      <c r="CO137" s="248"/>
      <c r="CP137" s="349"/>
      <c r="CQ137" s="349"/>
      <c r="CR137" s="349"/>
      <c r="CS137" s="349"/>
      <c r="CT137" s="349"/>
      <c r="CU137" s="349"/>
      <c r="CV137" s="349"/>
      <c r="CW137" s="349"/>
      <c r="CX137" s="349"/>
      <c r="CY137" s="349"/>
      <c r="CZ137" s="349"/>
      <c r="DA137" s="349"/>
      <c r="DB137" s="349"/>
      <c r="DH137" s="349"/>
      <c r="DX137" s="269"/>
      <c r="DY137" s="269"/>
      <c r="DZ137" s="408"/>
      <c r="EA137" s="349"/>
    </row>
    <row r="138" spans="1:131" ht="13.5" customHeight="1">
      <c r="A138" s="268"/>
      <c r="B138" s="236"/>
      <c r="C138" s="236"/>
      <c r="D138" s="236"/>
      <c r="E138" s="453"/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  <c r="AE138" s="269"/>
      <c r="AF138" s="269"/>
      <c r="AG138" s="269"/>
      <c r="AH138" s="269"/>
      <c r="AI138" s="269"/>
      <c r="AJ138" s="269"/>
      <c r="AK138" s="269"/>
      <c r="AL138" s="408"/>
      <c r="AM138" s="407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349"/>
      <c r="AX138" s="349"/>
      <c r="AY138" s="349"/>
      <c r="AZ138" s="349"/>
      <c r="BA138" s="349"/>
      <c r="BB138" s="349"/>
      <c r="BC138" s="349"/>
      <c r="BD138" s="349"/>
      <c r="BE138" s="349"/>
      <c r="BF138" s="349"/>
      <c r="BG138" s="349"/>
      <c r="BH138" s="349"/>
      <c r="BI138" s="349"/>
      <c r="BN138" s="349"/>
      <c r="CD138" s="269"/>
      <c r="CE138" s="269"/>
      <c r="CF138" s="408"/>
      <c r="CG138" s="349"/>
      <c r="CH138" s="248"/>
      <c r="CI138" s="248"/>
      <c r="CJ138" s="248"/>
      <c r="CK138" s="248"/>
      <c r="CL138" s="248"/>
      <c r="CM138" s="248"/>
      <c r="CN138" s="248"/>
      <c r="CO138" s="248"/>
      <c r="CP138" s="349"/>
      <c r="CQ138" s="349"/>
      <c r="CR138" s="349"/>
      <c r="CS138" s="349"/>
      <c r="CT138" s="349"/>
      <c r="CU138" s="349"/>
      <c r="CV138" s="349"/>
      <c r="CW138" s="349"/>
      <c r="CX138" s="349"/>
      <c r="CY138" s="349"/>
      <c r="CZ138" s="349"/>
      <c r="DA138" s="349"/>
      <c r="DB138" s="349"/>
      <c r="DH138" s="349"/>
      <c r="DX138" s="269"/>
      <c r="DY138" s="269"/>
      <c r="DZ138" s="408"/>
      <c r="EA138" s="349"/>
    </row>
    <row r="139" spans="1:140" ht="13.5" customHeight="1">
      <c r="A139" s="256">
        <v>31</v>
      </c>
      <c r="B139" s="485" t="s">
        <v>38</v>
      </c>
      <c r="C139" s="486" t="s">
        <v>39</v>
      </c>
      <c r="D139" s="509"/>
      <c r="E139" s="359"/>
      <c r="F139" s="359"/>
      <c r="G139" s="258"/>
      <c r="H139" s="258"/>
      <c r="I139" s="258"/>
      <c r="J139" s="258"/>
      <c r="K139" s="258"/>
      <c r="L139" s="355"/>
      <c r="M139" s="355"/>
      <c r="N139" s="355"/>
      <c r="O139" s="355"/>
      <c r="P139" s="355"/>
      <c r="Q139" s="355"/>
      <c r="R139" s="355"/>
      <c r="S139" s="355"/>
      <c r="T139" s="355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8"/>
      <c r="AG139" s="258"/>
      <c r="AH139" s="258"/>
      <c r="AI139" s="359"/>
      <c r="AJ139" s="435"/>
      <c r="AK139" s="435"/>
      <c r="AL139" s="481"/>
      <c r="AM139" s="488"/>
      <c r="AN139" s="489"/>
      <c r="AO139" s="489"/>
      <c r="AP139" s="489"/>
      <c r="AQ139" s="489"/>
      <c r="AR139" s="489"/>
      <c r="AS139" s="489"/>
      <c r="AT139" s="489"/>
      <c r="AU139" s="489"/>
      <c r="AV139" s="489"/>
      <c r="AW139" s="258"/>
      <c r="AX139" s="258"/>
      <c r="AY139" s="258"/>
      <c r="AZ139" s="258"/>
      <c r="BA139" s="258"/>
      <c r="BB139" s="258"/>
      <c r="BC139" s="258"/>
      <c r="BD139" s="258"/>
      <c r="BE139" s="258"/>
      <c r="BF139" s="258"/>
      <c r="BG139" s="258"/>
      <c r="BH139" s="258"/>
      <c r="BI139" s="258"/>
      <c r="BJ139" s="359"/>
      <c r="BK139" s="359"/>
      <c r="BL139" s="359"/>
      <c r="BM139" s="848"/>
      <c r="BN139" s="258"/>
      <c r="BO139" s="359"/>
      <c r="BP139" s="359"/>
      <c r="BQ139" s="359"/>
      <c r="BR139" s="359"/>
      <c r="BS139" s="359"/>
      <c r="BT139" s="359"/>
      <c r="BU139" s="359"/>
      <c r="BV139" s="359"/>
      <c r="BW139" s="359"/>
      <c r="BX139" s="359"/>
      <c r="BY139" s="359"/>
      <c r="BZ139" s="359"/>
      <c r="CA139" s="359"/>
      <c r="CB139" s="359"/>
      <c r="CC139" s="359"/>
      <c r="CD139" s="435"/>
      <c r="CE139" s="435"/>
      <c r="CF139" s="481"/>
      <c r="CG139" s="258"/>
      <c r="CH139" s="489"/>
      <c r="CI139" s="489"/>
      <c r="CJ139" s="489"/>
      <c r="CK139" s="489"/>
      <c r="CL139" s="489"/>
      <c r="CM139" s="489"/>
      <c r="CN139" s="489"/>
      <c r="CO139" s="489"/>
      <c r="CP139" s="258"/>
      <c r="CQ139" s="258"/>
      <c r="CR139" s="258"/>
      <c r="CS139" s="258"/>
      <c r="CT139" s="258"/>
      <c r="CU139" s="258"/>
      <c r="CV139" s="258"/>
      <c r="CW139" s="258"/>
      <c r="CX139" s="258"/>
      <c r="CY139" s="258"/>
      <c r="CZ139" s="258"/>
      <c r="DA139" s="258"/>
      <c r="DB139" s="258"/>
      <c r="DC139" s="359"/>
      <c r="DD139" s="359"/>
      <c r="DE139" s="359"/>
      <c r="DF139" s="848"/>
      <c r="DG139" s="848"/>
      <c r="DH139" s="258"/>
      <c r="DI139" s="359"/>
      <c r="DJ139" s="359"/>
      <c r="DK139" s="359"/>
      <c r="DL139" s="359"/>
      <c r="DM139" s="359"/>
      <c r="DN139" s="359"/>
      <c r="DO139" s="359"/>
      <c r="DP139" s="359"/>
      <c r="DQ139" s="359"/>
      <c r="DR139" s="359"/>
      <c r="DS139" s="359"/>
      <c r="DT139" s="359"/>
      <c r="DU139" s="359"/>
      <c r="DV139" s="359"/>
      <c r="DW139" s="359"/>
      <c r="DX139" s="435"/>
      <c r="DY139" s="435"/>
      <c r="DZ139" s="481"/>
      <c r="EA139" s="258"/>
      <c r="EB139" s="433"/>
      <c r="EC139" s="433"/>
      <c r="ED139" s="433"/>
      <c r="EE139" s="433"/>
      <c r="EF139" s="433"/>
      <c r="EG139" s="433"/>
      <c r="EH139" s="433"/>
      <c r="EI139" s="433"/>
      <c r="EJ139" s="430"/>
    </row>
    <row r="140" spans="1:140" ht="13.5" customHeight="1">
      <c r="A140" s="256" t="e">
        <v>#REF!</v>
      </c>
      <c r="B140" s="485" t="s">
        <v>34</v>
      </c>
      <c r="C140" s="504" t="s">
        <v>412</v>
      </c>
      <c r="D140" s="504"/>
      <c r="E140" s="258"/>
      <c r="F140" s="434"/>
      <c r="G140" s="258"/>
      <c r="H140" s="258"/>
      <c r="I140" s="258"/>
      <c r="J140" s="258"/>
      <c r="K140" s="258"/>
      <c r="L140" s="355"/>
      <c r="M140" s="355"/>
      <c r="N140" s="355"/>
      <c r="O140" s="355"/>
      <c r="P140" s="355"/>
      <c r="Q140" s="355"/>
      <c r="R140" s="355"/>
      <c r="S140" s="355"/>
      <c r="T140" s="355"/>
      <c r="U140" s="258"/>
      <c r="V140" s="258"/>
      <c r="W140" s="258"/>
      <c r="X140" s="258"/>
      <c r="Y140" s="258"/>
      <c r="Z140" s="258"/>
      <c r="AA140" s="258"/>
      <c r="AB140" s="258"/>
      <c r="AC140" s="258"/>
      <c r="AD140" s="258"/>
      <c r="AE140" s="258"/>
      <c r="AF140" s="258"/>
      <c r="AG140" s="258"/>
      <c r="AH140" s="258"/>
      <c r="AI140" s="258"/>
      <c r="AJ140" s="426"/>
      <c r="AK140" s="426"/>
      <c r="AL140" s="259"/>
      <c r="AM140" s="500"/>
      <c r="AN140" s="501"/>
      <c r="AO140" s="501"/>
      <c r="AP140" s="501"/>
      <c r="AQ140" s="501"/>
      <c r="AR140" s="501"/>
      <c r="AS140" s="501"/>
      <c r="AT140" s="501"/>
      <c r="AU140" s="501"/>
      <c r="AV140" s="501"/>
      <c r="AW140" s="258"/>
      <c r="AX140" s="258"/>
      <c r="AY140" s="258"/>
      <c r="AZ140" s="258"/>
      <c r="BA140" s="258"/>
      <c r="BB140" s="258"/>
      <c r="BC140" s="258"/>
      <c r="BD140" s="258"/>
      <c r="BE140" s="258"/>
      <c r="BF140" s="258"/>
      <c r="BG140" s="258"/>
      <c r="BH140" s="258"/>
      <c r="BI140" s="258"/>
      <c r="BJ140" s="258"/>
      <c r="BK140" s="258"/>
      <c r="BL140" s="258"/>
      <c r="BM140" s="852"/>
      <c r="BN140" s="258"/>
      <c r="BO140" s="258"/>
      <c r="BP140" s="258"/>
      <c r="BQ140" s="258"/>
      <c r="BR140" s="258"/>
      <c r="BS140" s="258"/>
      <c r="BT140" s="258"/>
      <c r="BU140" s="258"/>
      <c r="BV140" s="258"/>
      <c r="BW140" s="258"/>
      <c r="BX140" s="258"/>
      <c r="BY140" s="258"/>
      <c r="BZ140" s="258"/>
      <c r="CA140" s="258"/>
      <c r="CB140" s="258"/>
      <c r="CC140" s="258"/>
      <c r="CD140" s="426"/>
      <c r="CE140" s="426"/>
      <c r="CF140" s="259"/>
      <c r="CG140" s="258"/>
      <c r="CH140" s="501"/>
      <c r="CI140" s="501"/>
      <c r="CJ140" s="501"/>
      <c r="CK140" s="501"/>
      <c r="CL140" s="501"/>
      <c r="CM140" s="501"/>
      <c r="CN140" s="501"/>
      <c r="CO140" s="501"/>
      <c r="CP140" s="258"/>
      <c r="CQ140" s="258"/>
      <c r="CR140" s="258"/>
      <c r="CS140" s="258"/>
      <c r="CT140" s="258"/>
      <c r="CU140" s="258"/>
      <c r="CV140" s="258"/>
      <c r="CW140" s="258"/>
      <c r="CX140" s="258"/>
      <c r="CY140" s="258"/>
      <c r="CZ140" s="258"/>
      <c r="DA140" s="258"/>
      <c r="DB140" s="258"/>
      <c r="DC140" s="258"/>
      <c r="DD140" s="258"/>
      <c r="DE140" s="258"/>
      <c r="DF140" s="852"/>
      <c r="DG140" s="852"/>
      <c r="DH140" s="258"/>
      <c r="DI140" s="258"/>
      <c r="DJ140" s="258"/>
      <c r="DK140" s="258"/>
      <c r="DL140" s="258"/>
      <c r="DM140" s="258"/>
      <c r="DN140" s="258"/>
      <c r="DO140" s="258"/>
      <c r="DP140" s="258"/>
      <c r="DQ140" s="258"/>
      <c r="DR140" s="258"/>
      <c r="DS140" s="258"/>
      <c r="DT140" s="258"/>
      <c r="DU140" s="258"/>
      <c r="DV140" s="258"/>
      <c r="DW140" s="258"/>
      <c r="DX140" s="426"/>
      <c r="DY140" s="426"/>
      <c r="DZ140" s="259"/>
      <c r="EA140" s="258"/>
      <c r="EB140" s="427"/>
      <c r="EC140" s="427"/>
      <c r="ED140" s="427"/>
      <c r="EE140" s="427"/>
      <c r="EF140" s="427"/>
      <c r="EG140" s="427"/>
      <c r="EH140" s="427"/>
      <c r="EI140" s="427"/>
      <c r="EJ140" s="428"/>
    </row>
    <row r="141" spans="1:139" ht="13.5" customHeight="1">
      <c r="A141" s="256">
        <v>26</v>
      </c>
      <c r="B141" s="485"/>
      <c r="C141" s="486"/>
      <c r="D141" s="509"/>
      <c r="E141" s="359"/>
      <c r="F141" s="487"/>
      <c r="G141" s="359"/>
      <c r="H141" s="359"/>
      <c r="I141" s="359"/>
      <c r="J141" s="359"/>
      <c r="K141" s="359"/>
      <c r="L141" s="369"/>
      <c r="M141" s="369"/>
      <c r="N141" s="369"/>
      <c r="O141" s="369"/>
      <c r="P141" s="369"/>
      <c r="Q141" s="369"/>
      <c r="R141" s="369"/>
      <c r="S141" s="369"/>
      <c r="T141" s="369"/>
      <c r="U141" s="359"/>
      <c r="V141" s="359"/>
      <c r="W141" s="359"/>
      <c r="X141" s="359"/>
      <c r="Y141" s="359"/>
      <c r="Z141" s="359"/>
      <c r="AA141" s="359"/>
      <c r="AB141" s="359"/>
      <c r="AC141" s="359"/>
      <c r="AD141" s="359"/>
      <c r="AE141" s="359"/>
      <c r="AF141" s="359"/>
      <c r="AG141" s="359"/>
      <c r="AH141" s="359"/>
      <c r="AI141" s="505"/>
      <c r="AJ141" s="505"/>
      <c r="AK141" s="375"/>
      <c r="AL141" s="296"/>
      <c r="AM141" s="407"/>
      <c r="AN141" s="248"/>
      <c r="AO141" s="248"/>
      <c r="AP141" s="248"/>
      <c r="AQ141" s="248"/>
      <c r="AR141" s="248"/>
      <c r="AS141" s="248"/>
      <c r="AT141" s="248"/>
      <c r="AU141" s="248"/>
      <c r="AV141" s="248"/>
      <c r="AW141" s="349"/>
      <c r="AX141" s="349"/>
      <c r="AY141" s="349"/>
      <c r="AZ141" s="349"/>
      <c r="BA141" s="349"/>
      <c r="BB141" s="349"/>
      <c r="BC141" s="349"/>
      <c r="BD141" s="349"/>
      <c r="BE141" s="349"/>
      <c r="BF141" s="349"/>
      <c r="BG141" s="349"/>
      <c r="BH141" s="349"/>
      <c r="BI141" s="349"/>
      <c r="BJ141" s="359"/>
      <c r="BK141" s="375"/>
      <c r="BL141" s="375"/>
      <c r="BM141" s="853"/>
      <c r="BN141" s="349"/>
      <c r="BO141" s="359"/>
      <c r="BP141" s="359"/>
      <c r="BQ141" s="359"/>
      <c r="BR141" s="359"/>
      <c r="BS141" s="359"/>
      <c r="BT141" s="359"/>
      <c r="BU141" s="359"/>
      <c r="BV141" s="359"/>
      <c r="BW141" s="359"/>
      <c r="BX141" s="359"/>
      <c r="BY141" s="359"/>
      <c r="BZ141" s="359"/>
      <c r="CA141" s="359"/>
      <c r="CB141" s="359"/>
      <c r="CC141" s="359"/>
      <c r="CD141" s="375"/>
      <c r="CE141" s="375"/>
      <c r="CF141" s="296"/>
      <c r="CG141" s="349"/>
      <c r="CH141" s="248"/>
      <c r="CI141" s="248"/>
      <c r="CJ141" s="248"/>
      <c r="CK141" s="248"/>
      <c r="CL141" s="248"/>
      <c r="CM141" s="248"/>
      <c r="CN141" s="248"/>
      <c r="CO141" s="248"/>
      <c r="CP141" s="349"/>
      <c r="CQ141" s="349"/>
      <c r="CR141" s="349"/>
      <c r="CS141" s="349"/>
      <c r="CT141" s="349"/>
      <c r="CU141" s="349"/>
      <c r="CV141" s="349"/>
      <c r="CW141" s="349"/>
      <c r="CX141" s="349"/>
      <c r="CY141" s="349"/>
      <c r="CZ141" s="349"/>
      <c r="DA141" s="349"/>
      <c r="DB141" s="349"/>
      <c r="DC141" s="359"/>
      <c r="DD141" s="375"/>
      <c r="DE141" s="375"/>
      <c r="DF141" s="853"/>
      <c r="DG141" s="853"/>
      <c r="DH141" s="349"/>
      <c r="DI141" s="359"/>
      <c r="DJ141" s="359"/>
      <c r="DK141" s="359"/>
      <c r="DL141" s="359"/>
      <c r="DM141" s="359"/>
      <c r="DN141" s="359"/>
      <c r="DO141" s="359"/>
      <c r="DP141" s="359"/>
      <c r="DQ141" s="359"/>
      <c r="DR141" s="359"/>
      <c r="DS141" s="359"/>
      <c r="DT141" s="359"/>
      <c r="DU141" s="359"/>
      <c r="DV141" s="359"/>
      <c r="DW141" s="359"/>
      <c r="DX141" s="375"/>
      <c r="DY141" s="375"/>
      <c r="DZ141" s="296"/>
      <c r="EA141" s="349"/>
      <c r="EB141" s="433"/>
      <c r="EC141" s="433"/>
      <c r="ED141" s="433"/>
      <c r="EE141" s="433"/>
      <c r="EF141" s="433"/>
      <c r="EG141" s="433"/>
      <c r="EH141" s="433"/>
      <c r="EI141" s="433"/>
    </row>
    <row r="142" spans="1:139" ht="13.5" customHeight="1">
      <c r="A142" s="256">
        <v>35</v>
      </c>
      <c r="B142" s="485"/>
      <c r="C142" s="506"/>
      <c r="D142" s="766"/>
      <c r="E142" s="359"/>
      <c r="F142" s="487"/>
      <c r="G142" s="359"/>
      <c r="H142" s="359"/>
      <c r="I142" s="359"/>
      <c r="J142" s="359"/>
      <c r="K142" s="359"/>
      <c r="L142" s="369"/>
      <c r="M142" s="369"/>
      <c r="N142" s="369"/>
      <c r="O142" s="369"/>
      <c r="P142" s="369"/>
      <c r="Q142" s="369"/>
      <c r="R142" s="369"/>
      <c r="S142" s="369"/>
      <c r="T142" s="369"/>
      <c r="U142" s="359"/>
      <c r="V142" s="359"/>
      <c r="W142" s="359"/>
      <c r="X142" s="359"/>
      <c r="Y142" s="359"/>
      <c r="Z142" s="359"/>
      <c r="AA142" s="359"/>
      <c r="AB142" s="359"/>
      <c r="AC142" s="359"/>
      <c r="AD142" s="359"/>
      <c r="AE142" s="359"/>
      <c r="AF142" s="359"/>
      <c r="AG142" s="359"/>
      <c r="AH142" s="359"/>
      <c r="AI142" s="505"/>
      <c r="AJ142" s="505"/>
      <c r="AK142" s="375"/>
      <c r="AL142" s="296"/>
      <c r="AM142" s="407"/>
      <c r="AN142" s="248"/>
      <c r="AO142" s="248"/>
      <c r="AP142" s="248"/>
      <c r="AQ142" s="248"/>
      <c r="AR142" s="248"/>
      <c r="AS142" s="248"/>
      <c r="AT142" s="248"/>
      <c r="AU142" s="248"/>
      <c r="AV142" s="248"/>
      <c r="AW142" s="349"/>
      <c r="AX142" s="349"/>
      <c r="AY142" s="349"/>
      <c r="AZ142" s="349"/>
      <c r="BA142" s="349"/>
      <c r="BB142" s="349"/>
      <c r="BC142" s="349"/>
      <c r="BD142" s="349"/>
      <c r="BE142" s="349"/>
      <c r="BF142" s="349"/>
      <c r="BG142" s="349"/>
      <c r="BH142" s="349"/>
      <c r="BI142" s="349"/>
      <c r="BJ142" s="359"/>
      <c r="BK142" s="375"/>
      <c r="BL142" s="375"/>
      <c r="BM142" s="853"/>
      <c r="BN142" s="349"/>
      <c r="BO142" s="359"/>
      <c r="BP142" s="359"/>
      <c r="BQ142" s="359"/>
      <c r="BR142" s="359"/>
      <c r="BS142" s="359"/>
      <c r="BT142" s="359"/>
      <c r="BU142" s="359"/>
      <c r="BV142" s="359"/>
      <c r="BW142" s="359"/>
      <c r="BX142" s="359"/>
      <c r="BY142" s="359"/>
      <c r="BZ142" s="359"/>
      <c r="CA142" s="359"/>
      <c r="CB142" s="359"/>
      <c r="CC142" s="359"/>
      <c r="CD142" s="375"/>
      <c r="CE142" s="375"/>
      <c r="CF142" s="296"/>
      <c r="CG142" s="349"/>
      <c r="CH142" s="248"/>
      <c r="CI142" s="248"/>
      <c r="CJ142" s="248"/>
      <c r="CK142" s="248"/>
      <c r="CL142" s="248"/>
      <c r="CM142" s="248"/>
      <c r="CN142" s="248"/>
      <c r="CO142" s="248"/>
      <c r="CP142" s="349"/>
      <c r="CQ142" s="349"/>
      <c r="CR142" s="349"/>
      <c r="CS142" s="349"/>
      <c r="CT142" s="349"/>
      <c r="CU142" s="349"/>
      <c r="CV142" s="349"/>
      <c r="CW142" s="349"/>
      <c r="CX142" s="349"/>
      <c r="CY142" s="349"/>
      <c r="CZ142" s="349"/>
      <c r="DA142" s="349"/>
      <c r="DB142" s="349"/>
      <c r="DC142" s="359"/>
      <c r="DD142" s="375"/>
      <c r="DE142" s="375"/>
      <c r="DF142" s="853"/>
      <c r="DG142" s="853"/>
      <c r="DH142" s="349"/>
      <c r="DI142" s="359"/>
      <c r="DJ142" s="359"/>
      <c r="DK142" s="359"/>
      <c r="DL142" s="359"/>
      <c r="DM142" s="359"/>
      <c r="DN142" s="359"/>
      <c r="DO142" s="359"/>
      <c r="DP142" s="359"/>
      <c r="DQ142" s="359"/>
      <c r="DR142" s="359"/>
      <c r="DS142" s="359"/>
      <c r="DT142" s="359"/>
      <c r="DU142" s="359"/>
      <c r="DV142" s="359"/>
      <c r="DW142" s="359"/>
      <c r="DX142" s="375"/>
      <c r="DY142" s="375"/>
      <c r="DZ142" s="296"/>
      <c r="EA142" s="349"/>
      <c r="EB142" s="433"/>
      <c r="EC142" s="433"/>
      <c r="ED142" s="433"/>
      <c r="EE142" s="433"/>
      <c r="EF142" s="433"/>
      <c r="EG142" s="433"/>
      <c r="EH142" s="433"/>
      <c r="EI142" s="433"/>
    </row>
    <row r="143" spans="1:139" ht="13.5" customHeight="1">
      <c r="A143" s="256">
        <v>36</v>
      </c>
      <c r="B143" s="485"/>
      <c r="C143" s="486"/>
      <c r="D143" s="486"/>
      <c r="E143" s="258"/>
      <c r="F143" s="434"/>
      <c r="G143" s="258"/>
      <c r="H143" s="258"/>
      <c r="I143" s="258"/>
      <c r="J143" s="258"/>
      <c r="K143" s="258"/>
      <c r="L143" s="355"/>
      <c r="M143" s="355"/>
      <c r="N143" s="355"/>
      <c r="O143" s="355"/>
      <c r="P143" s="355"/>
      <c r="Q143" s="355"/>
      <c r="R143" s="355"/>
      <c r="S143" s="355"/>
      <c r="T143" s="355"/>
      <c r="U143" s="359"/>
      <c r="V143" s="258"/>
      <c r="W143" s="258"/>
      <c r="X143" s="258"/>
      <c r="Y143" s="258"/>
      <c r="Z143" s="258"/>
      <c r="AA143" s="258"/>
      <c r="AB143" s="258"/>
      <c r="AC143" s="258"/>
      <c r="AD143" s="258"/>
      <c r="AE143" s="258"/>
      <c r="AF143" s="258"/>
      <c r="AG143" s="258"/>
      <c r="AH143" s="258"/>
      <c r="AI143" s="507"/>
      <c r="AJ143" s="507"/>
      <c r="AK143" s="375"/>
      <c r="AL143" s="296"/>
      <c r="AM143" s="407"/>
      <c r="AN143" s="248"/>
      <c r="AO143" s="248"/>
      <c r="AP143" s="248"/>
      <c r="AQ143" s="248"/>
      <c r="AR143" s="248"/>
      <c r="AS143" s="248"/>
      <c r="AT143" s="248"/>
      <c r="AU143" s="248"/>
      <c r="AV143" s="248"/>
      <c r="AW143" s="349"/>
      <c r="AX143" s="349"/>
      <c r="AY143" s="349"/>
      <c r="AZ143" s="349"/>
      <c r="BA143" s="349"/>
      <c r="BB143" s="349"/>
      <c r="BC143" s="349"/>
      <c r="BD143" s="349"/>
      <c r="BE143" s="349"/>
      <c r="BF143" s="349"/>
      <c r="BG143" s="349"/>
      <c r="BH143" s="349"/>
      <c r="BI143" s="349"/>
      <c r="BJ143" s="258"/>
      <c r="BK143" s="375"/>
      <c r="BL143" s="375"/>
      <c r="BM143" s="853"/>
      <c r="BN143" s="349"/>
      <c r="BO143" s="258"/>
      <c r="BP143" s="258"/>
      <c r="BQ143" s="258"/>
      <c r="BR143" s="258"/>
      <c r="BS143" s="258"/>
      <c r="BT143" s="258"/>
      <c r="BU143" s="258"/>
      <c r="BV143" s="258"/>
      <c r="BW143" s="258"/>
      <c r="BX143" s="258"/>
      <c r="BY143" s="258"/>
      <c r="BZ143" s="258"/>
      <c r="CA143" s="258"/>
      <c r="CB143" s="258"/>
      <c r="CC143" s="258"/>
      <c r="CD143" s="375"/>
      <c r="CE143" s="375"/>
      <c r="CF143" s="296"/>
      <c r="CG143" s="349"/>
      <c r="CH143" s="248"/>
      <c r="CI143" s="248"/>
      <c r="CJ143" s="248"/>
      <c r="CK143" s="248"/>
      <c r="CL143" s="248"/>
      <c r="CM143" s="248"/>
      <c r="CN143" s="248"/>
      <c r="CO143" s="248"/>
      <c r="CP143" s="349"/>
      <c r="CQ143" s="349"/>
      <c r="CR143" s="349"/>
      <c r="CS143" s="349"/>
      <c r="CT143" s="349"/>
      <c r="CU143" s="349"/>
      <c r="CV143" s="349"/>
      <c r="CW143" s="349"/>
      <c r="CX143" s="349"/>
      <c r="CY143" s="349"/>
      <c r="CZ143" s="349"/>
      <c r="DA143" s="349"/>
      <c r="DB143" s="349"/>
      <c r="DC143" s="258"/>
      <c r="DD143" s="375"/>
      <c r="DE143" s="375"/>
      <c r="DF143" s="853"/>
      <c r="DG143" s="853"/>
      <c r="DH143" s="349"/>
      <c r="DI143" s="258"/>
      <c r="DJ143" s="258"/>
      <c r="DK143" s="258"/>
      <c r="DL143" s="258"/>
      <c r="DM143" s="258"/>
      <c r="DN143" s="258"/>
      <c r="DO143" s="258"/>
      <c r="DP143" s="258"/>
      <c r="DQ143" s="258"/>
      <c r="DR143" s="258"/>
      <c r="DS143" s="258"/>
      <c r="DT143" s="258"/>
      <c r="DU143" s="258"/>
      <c r="DV143" s="258"/>
      <c r="DW143" s="258"/>
      <c r="DX143" s="375"/>
      <c r="DY143" s="375"/>
      <c r="DZ143" s="296"/>
      <c r="EA143" s="349"/>
      <c r="EB143" s="433"/>
      <c r="EC143" s="433"/>
      <c r="ED143" s="433"/>
      <c r="EE143" s="433"/>
      <c r="EF143" s="433"/>
      <c r="EG143" s="433"/>
      <c r="EH143" s="433"/>
      <c r="EI143" s="433"/>
    </row>
    <row r="144" spans="1:139" ht="13.5" customHeight="1">
      <c r="A144" s="256">
        <v>8</v>
      </c>
      <c r="B144" s="485"/>
      <c r="C144" s="486"/>
      <c r="D144" s="509"/>
      <c r="E144" s="359"/>
      <c r="F144" s="487"/>
      <c r="G144" s="258"/>
      <c r="H144" s="258"/>
      <c r="I144" s="258"/>
      <c r="J144" s="258"/>
      <c r="K144" s="258"/>
      <c r="L144" s="355"/>
      <c r="M144" s="355"/>
      <c r="N144" s="355"/>
      <c r="O144" s="355"/>
      <c r="P144" s="355"/>
      <c r="Q144" s="355"/>
      <c r="R144" s="355"/>
      <c r="S144" s="355"/>
      <c r="T144" s="355"/>
      <c r="U144" s="258"/>
      <c r="V144" s="258"/>
      <c r="W144" s="258"/>
      <c r="X144" s="258"/>
      <c r="Y144" s="258"/>
      <c r="Z144" s="258"/>
      <c r="AA144" s="258"/>
      <c r="AB144" s="258"/>
      <c r="AC144" s="258"/>
      <c r="AD144" s="258"/>
      <c r="AE144" s="258"/>
      <c r="AF144" s="258"/>
      <c r="AG144" s="258"/>
      <c r="AH144" s="258"/>
      <c r="AI144" s="359"/>
      <c r="AJ144" s="435"/>
      <c r="AK144" s="435"/>
      <c r="AL144" s="481"/>
      <c r="AM144" s="488"/>
      <c r="AN144" s="501"/>
      <c r="AO144" s="501"/>
      <c r="AP144" s="501"/>
      <c r="AQ144" s="501"/>
      <c r="AR144" s="501"/>
      <c r="AS144" s="501"/>
      <c r="AT144" s="501"/>
      <c r="AU144" s="501"/>
      <c r="AV144" s="501"/>
      <c r="AW144" s="442"/>
      <c r="AX144" s="442"/>
      <c r="AY144" s="442"/>
      <c r="AZ144" s="442"/>
      <c r="BA144" s="442"/>
      <c r="BB144" s="442"/>
      <c r="BC144" s="442"/>
      <c r="BD144" s="442"/>
      <c r="BE144" s="442"/>
      <c r="BF144" s="442"/>
      <c r="BG144" s="442"/>
      <c r="BH144" s="442"/>
      <c r="BI144" s="442"/>
      <c r="BJ144" s="359"/>
      <c r="BK144" s="359"/>
      <c r="BL144" s="359"/>
      <c r="BM144" s="848"/>
      <c r="BN144" s="442"/>
      <c r="BO144" s="359"/>
      <c r="BP144" s="359"/>
      <c r="BQ144" s="359"/>
      <c r="BR144" s="359"/>
      <c r="BS144" s="359"/>
      <c r="BT144" s="359"/>
      <c r="BU144" s="359"/>
      <c r="BV144" s="359"/>
      <c r="BW144" s="359"/>
      <c r="BX144" s="359"/>
      <c r="BY144" s="359"/>
      <c r="BZ144" s="359"/>
      <c r="CA144" s="359"/>
      <c r="CB144" s="359"/>
      <c r="CC144" s="359"/>
      <c r="CD144" s="435"/>
      <c r="CE144" s="435"/>
      <c r="CF144" s="481"/>
      <c r="CG144" s="442"/>
      <c r="CH144" s="501"/>
      <c r="CI144" s="501"/>
      <c r="CJ144" s="501"/>
      <c r="CK144" s="501"/>
      <c r="CL144" s="501"/>
      <c r="CM144" s="501"/>
      <c r="CN144" s="501"/>
      <c r="CO144" s="501"/>
      <c r="CP144" s="442"/>
      <c r="CQ144" s="442"/>
      <c r="CR144" s="442"/>
      <c r="CS144" s="442"/>
      <c r="CT144" s="442"/>
      <c r="CU144" s="442"/>
      <c r="CV144" s="442"/>
      <c r="CW144" s="442"/>
      <c r="CX144" s="442"/>
      <c r="CY144" s="442"/>
      <c r="CZ144" s="442"/>
      <c r="DA144" s="442"/>
      <c r="DB144" s="442"/>
      <c r="DC144" s="359"/>
      <c r="DD144" s="359"/>
      <c r="DE144" s="359"/>
      <c r="DF144" s="848"/>
      <c r="DG144" s="848"/>
      <c r="DH144" s="442"/>
      <c r="DI144" s="359"/>
      <c r="DJ144" s="359"/>
      <c r="DK144" s="359"/>
      <c r="DL144" s="359"/>
      <c r="DM144" s="359"/>
      <c r="DN144" s="359"/>
      <c r="DO144" s="359"/>
      <c r="DP144" s="359"/>
      <c r="DQ144" s="359"/>
      <c r="DR144" s="359"/>
      <c r="DS144" s="359"/>
      <c r="DT144" s="359"/>
      <c r="DU144" s="359"/>
      <c r="DV144" s="359"/>
      <c r="DW144" s="359"/>
      <c r="DX144" s="435"/>
      <c r="DY144" s="435"/>
      <c r="DZ144" s="481"/>
      <c r="EA144" s="442"/>
      <c r="EB144" s="433"/>
      <c r="EC144" s="433"/>
      <c r="ED144" s="433"/>
      <c r="EE144" s="433"/>
      <c r="EF144" s="433"/>
      <c r="EG144" s="433"/>
      <c r="EH144" s="433"/>
      <c r="EI144" s="433"/>
    </row>
    <row r="145" spans="1:139" ht="13.5" customHeight="1">
      <c r="A145" s="256">
        <v>13</v>
      </c>
      <c r="B145" s="485"/>
      <c r="C145" s="486"/>
      <c r="D145" s="509"/>
      <c r="E145" s="359"/>
      <c r="F145" s="487"/>
      <c r="G145" s="258"/>
      <c r="H145" s="258"/>
      <c r="I145" s="258"/>
      <c r="J145" s="258"/>
      <c r="K145" s="258"/>
      <c r="L145" s="355"/>
      <c r="M145" s="355"/>
      <c r="N145" s="355"/>
      <c r="O145" s="355"/>
      <c r="P145" s="355"/>
      <c r="Q145" s="355"/>
      <c r="R145" s="355"/>
      <c r="S145" s="355"/>
      <c r="T145" s="355"/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58"/>
      <c r="AE145" s="258"/>
      <c r="AF145" s="258"/>
      <c r="AG145" s="258"/>
      <c r="AH145" s="258"/>
      <c r="AI145" s="359"/>
      <c r="AJ145" s="435"/>
      <c r="AK145" s="435"/>
      <c r="AL145" s="481"/>
      <c r="AM145" s="488"/>
      <c r="AN145" s="501"/>
      <c r="AO145" s="501"/>
      <c r="AP145" s="501"/>
      <c r="AQ145" s="501"/>
      <c r="AR145" s="501"/>
      <c r="AS145" s="501"/>
      <c r="AT145" s="501"/>
      <c r="AU145" s="501"/>
      <c r="AV145" s="501"/>
      <c r="AW145" s="442"/>
      <c r="AX145" s="442"/>
      <c r="AY145" s="442"/>
      <c r="AZ145" s="442"/>
      <c r="BA145" s="442"/>
      <c r="BB145" s="442"/>
      <c r="BC145" s="442"/>
      <c r="BD145" s="442"/>
      <c r="BE145" s="442"/>
      <c r="BF145" s="442"/>
      <c r="BG145" s="442"/>
      <c r="BH145" s="442"/>
      <c r="BI145" s="442"/>
      <c r="BJ145" s="359"/>
      <c r="BK145" s="359"/>
      <c r="BL145" s="359"/>
      <c r="BM145" s="848"/>
      <c r="BN145" s="442"/>
      <c r="BO145" s="359"/>
      <c r="BP145" s="359"/>
      <c r="BQ145" s="359"/>
      <c r="BR145" s="359"/>
      <c r="BS145" s="359"/>
      <c r="BT145" s="359"/>
      <c r="BU145" s="359"/>
      <c r="BV145" s="359"/>
      <c r="BW145" s="359"/>
      <c r="BX145" s="359"/>
      <c r="BY145" s="359"/>
      <c r="BZ145" s="359"/>
      <c r="CA145" s="359"/>
      <c r="CB145" s="359"/>
      <c r="CC145" s="359"/>
      <c r="CD145" s="435"/>
      <c r="CE145" s="435"/>
      <c r="CF145" s="481"/>
      <c r="CG145" s="442"/>
      <c r="CH145" s="501"/>
      <c r="CI145" s="501"/>
      <c r="CJ145" s="501"/>
      <c r="CK145" s="501"/>
      <c r="CL145" s="501"/>
      <c r="CM145" s="501"/>
      <c r="CN145" s="501"/>
      <c r="CO145" s="501"/>
      <c r="CP145" s="442"/>
      <c r="CQ145" s="442"/>
      <c r="CR145" s="442"/>
      <c r="CS145" s="442"/>
      <c r="CT145" s="442"/>
      <c r="CU145" s="442"/>
      <c r="CV145" s="442"/>
      <c r="CW145" s="442"/>
      <c r="CX145" s="442"/>
      <c r="CY145" s="442"/>
      <c r="CZ145" s="442"/>
      <c r="DA145" s="442"/>
      <c r="DB145" s="442"/>
      <c r="DC145" s="359"/>
      <c r="DD145" s="359"/>
      <c r="DE145" s="359"/>
      <c r="DF145" s="848"/>
      <c r="DG145" s="848"/>
      <c r="DH145" s="442"/>
      <c r="DI145" s="359"/>
      <c r="DJ145" s="359"/>
      <c r="DK145" s="359"/>
      <c r="DL145" s="359"/>
      <c r="DM145" s="359"/>
      <c r="DN145" s="359"/>
      <c r="DO145" s="359"/>
      <c r="DP145" s="359"/>
      <c r="DQ145" s="359"/>
      <c r="DR145" s="359"/>
      <c r="DS145" s="359"/>
      <c r="DT145" s="359"/>
      <c r="DU145" s="359"/>
      <c r="DV145" s="359"/>
      <c r="DW145" s="359"/>
      <c r="DX145" s="435"/>
      <c r="DY145" s="435"/>
      <c r="DZ145" s="481"/>
      <c r="EA145" s="442"/>
      <c r="EB145" s="433"/>
      <c r="EC145" s="433"/>
      <c r="ED145" s="433"/>
      <c r="EE145" s="433"/>
      <c r="EF145" s="433"/>
      <c r="EG145" s="433"/>
      <c r="EH145" s="433"/>
      <c r="EI145" s="433"/>
    </row>
    <row r="146" spans="1:139" ht="13.5" customHeight="1">
      <c r="A146" s="256">
        <v>28</v>
      </c>
      <c r="B146" s="508"/>
      <c r="C146" s="509"/>
      <c r="D146" s="509"/>
      <c r="E146" s="359"/>
      <c r="F146" s="487"/>
      <c r="G146" s="258"/>
      <c r="H146" s="258"/>
      <c r="I146" s="258"/>
      <c r="J146" s="258"/>
      <c r="K146" s="258"/>
      <c r="L146" s="355"/>
      <c r="M146" s="355"/>
      <c r="N146" s="355"/>
      <c r="O146" s="355"/>
      <c r="P146" s="355"/>
      <c r="Q146" s="355"/>
      <c r="R146" s="355"/>
      <c r="S146" s="355"/>
      <c r="T146" s="355"/>
      <c r="U146" s="258"/>
      <c r="V146" s="258"/>
      <c r="W146" s="258"/>
      <c r="X146" s="258"/>
      <c r="Y146" s="258"/>
      <c r="Z146" s="258"/>
      <c r="AA146" s="258"/>
      <c r="AB146" s="258"/>
      <c r="AC146" s="258"/>
      <c r="AD146" s="258"/>
      <c r="AE146" s="258"/>
      <c r="AF146" s="258"/>
      <c r="AG146" s="258"/>
      <c r="AH146" s="258"/>
      <c r="AI146" s="359"/>
      <c r="AJ146" s="435"/>
      <c r="AK146" s="435"/>
      <c r="AL146" s="481"/>
      <c r="AM146" s="488"/>
      <c r="AN146" s="501"/>
      <c r="AO146" s="501"/>
      <c r="AP146" s="501"/>
      <c r="AQ146" s="501"/>
      <c r="AR146" s="501"/>
      <c r="AS146" s="501"/>
      <c r="AT146" s="501"/>
      <c r="AU146" s="501"/>
      <c r="AV146" s="501"/>
      <c r="AW146" s="442"/>
      <c r="AX146" s="442"/>
      <c r="AY146" s="442"/>
      <c r="AZ146" s="442"/>
      <c r="BA146" s="442"/>
      <c r="BB146" s="442"/>
      <c r="BC146" s="442"/>
      <c r="BD146" s="442"/>
      <c r="BE146" s="442"/>
      <c r="BF146" s="442"/>
      <c r="BG146" s="442"/>
      <c r="BH146" s="442"/>
      <c r="BI146" s="442"/>
      <c r="BJ146" s="359"/>
      <c r="BK146" s="359"/>
      <c r="BL146" s="359"/>
      <c r="BM146" s="848"/>
      <c r="BN146" s="442"/>
      <c r="BO146" s="359"/>
      <c r="BP146" s="359"/>
      <c r="BQ146" s="359"/>
      <c r="BR146" s="359"/>
      <c r="BS146" s="359"/>
      <c r="BT146" s="359"/>
      <c r="BU146" s="359"/>
      <c r="BV146" s="359"/>
      <c r="BW146" s="359"/>
      <c r="BX146" s="359"/>
      <c r="BY146" s="359"/>
      <c r="BZ146" s="359"/>
      <c r="CA146" s="359"/>
      <c r="CB146" s="359"/>
      <c r="CC146" s="359"/>
      <c r="CD146" s="435"/>
      <c r="CE146" s="435"/>
      <c r="CF146" s="481"/>
      <c r="CG146" s="442"/>
      <c r="CH146" s="501"/>
      <c r="CI146" s="501"/>
      <c r="CJ146" s="501"/>
      <c r="CK146" s="501"/>
      <c r="CL146" s="501"/>
      <c r="CM146" s="501"/>
      <c r="CN146" s="501"/>
      <c r="CO146" s="501"/>
      <c r="CP146" s="442"/>
      <c r="CQ146" s="442"/>
      <c r="CR146" s="442"/>
      <c r="CS146" s="442"/>
      <c r="CT146" s="442"/>
      <c r="CU146" s="442"/>
      <c r="CV146" s="442"/>
      <c r="CW146" s="442"/>
      <c r="CX146" s="442"/>
      <c r="CY146" s="442"/>
      <c r="CZ146" s="442"/>
      <c r="DA146" s="442"/>
      <c r="DB146" s="442"/>
      <c r="DC146" s="359"/>
      <c r="DD146" s="359"/>
      <c r="DE146" s="359"/>
      <c r="DF146" s="848"/>
      <c r="DG146" s="848"/>
      <c r="DH146" s="442"/>
      <c r="DI146" s="359"/>
      <c r="DJ146" s="359"/>
      <c r="DK146" s="359"/>
      <c r="DL146" s="359"/>
      <c r="DM146" s="359"/>
      <c r="DN146" s="359"/>
      <c r="DO146" s="359"/>
      <c r="DP146" s="359"/>
      <c r="DQ146" s="359"/>
      <c r="DR146" s="359"/>
      <c r="DS146" s="359"/>
      <c r="DT146" s="359"/>
      <c r="DU146" s="359"/>
      <c r="DV146" s="359"/>
      <c r="DW146" s="359"/>
      <c r="DX146" s="435"/>
      <c r="DY146" s="435"/>
      <c r="DZ146" s="481"/>
      <c r="EA146" s="442"/>
      <c r="EB146" s="433"/>
      <c r="EC146" s="433"/>
      <c r="ED146" s="433"/>
      <c r="EE146" s="433"/>
      <c r="EF146" s="433"/>
      <c r="EG146" s="433"/>
      <c r="EH146" s="433"/>
      <c r="EI146" s="433"/>
    </row>
    <row r="147" spans="1:139" ht="13.5" customHeight="1">
      <c r="A147" s="256">
        <v>29</v>
      </c>
      <c r="B147" s="508"/>
      <c r="C147" s="509"/>
      <c r="D147" s="509"/>
      <c r="E147" s="359"/>
      <c r="F147" s="487"/>
      <c r="G147" s="258"/>
      <c r="H147" s="258"/>
      <c r="I147" s="258"/>
      <c r="J147" s="258"/>
      <c r="K147" s="258"/>
      <c r="L147" s="355"/>
      <c r="M147" s="355"/>
      <c r="N147" s="355"/>
      <c r="O147" s="355"/>
      <c r="P147" s="355"/>
      <c r="Q147" s="355"/>
      <c r="R147" s="355"/>
      <c r="S147" s="355"/>
      <c r="T147" s="355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8"/>
      <c r="AG147" s="258"/>
      <c r="AH147" s="258"/>
      <c r="AI147" s="359"/>
      <c r="AJ147" s="435"/>
      <c r="AK147" s="435"/>
      <c r="AL147" s="481"/>
      <c r="AM147" s="488"/>
      <c r="AN147" s="501"/>
      <c r="AO147" s="501"/>
      <c r="AP147" s="501"/>
      <c r="AQ147" s="501"/>
      <c r="AR147" s="501"/>
      <c r="AS147" s="501"/>
      <c r="AT147" s="501"/>
      <c r="AU147" s="501"/>
      <c r="AV147" s="501"/>
      <c r="AW147" s="442"/>
      <c r="AX147" s="442"/>
      <c r="AY147" s="442"/>
      <c r="AZ147" s="442"/>
      <c r="BA147" s="442"/>
      <c r="BB147" s="442"/>
      <c r="BC147" s="442"/>
      <c r="BD147" s="442"/>
      <c r="BE147" s="442"/>
      <c r="BF147" s="442"/>
      <c r="BG147" s="442"/>
      <c r="BH147" s="442"/>
      <c r="BI147" s="442"/>
      <c r="BJ147" s="359"/>
      <c r="BK147" s="359"/>
      <c r="BL147" s="359"/>
      <c r="BM147" s="848"/>
      <c r="BN147" s="442"/>
      <c r="BO147" s="359"/>
      <c r="BP147" s="359"/>
      <c r="BQ147" s="359"/>
      <c r="BR147" s="359"/>
      <c r="BS147" s="359"/>
      <c r="BT147" s="359"/>
      <c r="BU147" s="359"/>
      <c r="BV147" s="359"/>
      <c r="BW147" s="359"/>
      <c r="BX147" s="359"/>
      <c r="BY147" s="359"/>
      <c r="BZ147" s="359"/>
      <c r="CA147" s="359"/>
      <c r="CB147" s="359"/>
      <c r="CC147" s="359"/>
      <c r="CD147" s="435"/>
      <c r="CE147" s="435"/>
      <c r="CF147" s="481"/>
      <c r="CG147" s="442"/>
      <c r="CH147" s="501"/>
      <c r="CI147" s="501"/>
      <c r="CJ147" s="501"/>
      <c r="CK147" s="501"/>
      <c r="CL147" s="501"/>
      <c r="CM147" s="501"/>
      <c r="CN147" s="501"/>
      <c r="CO147" s="501"/>
      <c r="CP147" s="442"/>
      <c r="CQ147" s="442"/>
      <c r="CR147" s="442"/>
      <c r="CS147" s="442"/>
      <c r="CT147" s="442"/>
      <c r="CU147" s="442"/>
      <c r="CV147" s="442"/>
      <c r="CW147" s="442"/>
      <c r="CX147" s="442"/>
      <c r="CY147" s="442"/>
      <c r="CZ147" s="442"/>
      <c r="DA147" s="442"/>
      <c r="DB147" s="442"/>
      <c r="DC147" s="359"/>
      <c r="DD147" s="359"/>
      <c r="DE147" s="359"/>
      <c r="DF147" s="848"/>
      <c r="DG147" s="848"/>
      <c r="DH147" s="442"/>
      <c r="DI147" s="359"/>
      <c r="DJ147" s="359"/>
      <c r="DK147" s="359"/>
      <c r="DL147" s="359"/>
      <c r="DM147" s="359"/>
      <c r="DN147" s="359"/>
      <c r="DO147" s="359"/>
      <c r="DP147" s="359"/>
      <c r="DQ147" s="359"/>
      <c r="DR147" s="359"/>
      <c r="DS147" s="359"/>
      <c r="DT147" s="359"/>
      <c r="DU147" s="359"/>
      <c r="DV147" s="359"/>
      <c r="DW147" s="359"/>
      <c r="DX147" s="435"/>
      <c r="DY147" s="435"/>
      <c r="DZ147" s="481"/>
      <c r="EA147" s="442"/>
      <c r="EB147" s="433"/>
      <c r="EC147" s="433"/>
      <c r="ED147" s="433"/>
      <c r="EE147" s="433"/>
      <c r="EF147" s="433"/>
      <c r="EG147" s="433"/>
      <c r="EH147" s="433"/>
      <c r="EI147" s="433"/>
    </row>
    <row r="148" spans="1:131" ht="13.5" customHeight="1">
      <c r="A148" s="236"/>
      <c r="B148" s="485"/>
      <c r="C148" s="486"/>
      <c r="D148" s="490"/>
      <c r="E148" s="453"/>
      <c r="F148" s="269"/>
      <c r="G148" s="269"/>
      <c r="H148" s="269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  <c r="AE148" s="269"/>
      <c r="AF148" s="269"/>
      <c r="AG148" s="269"/>
      <c r="AH148" s="269"/>
      <c r="AI148" s="269"/>
      <c r="AJ148" s="269"/>
      <c r="AK148" s="269"/>
      <c r="AL148" s="408"/>
      <c r="AM148" s="345"/>
      <c r="AN148" s="394"/>
      <c r="AO148" s="394"/>
      <c r="AP148" s="394"/>
      <c r="AQ148" s="394"/>
      <c r="AR148" s="394"/>
      <c r="AS148" s="394"/>
      <c r="AT148" s="394"/>
      <c r="AU148" s="394"/>
      <c r="AV148" s="394"/>
      <c r="AW148" s="345"/>
      <c r="AX148" s="345"/>
      <c r="AY148" s="345"/>
      <c r="AZ148" s="345"/>
      <c r="BA148" s="345"/>
      <c r="BB148" s="345"/>
      <c r="BC148" s="345"/>
      <c r="BD148" s="345"/>
      <c r="BE148" s="345"/>
      <c r="BF148" s="345"/>
      <c r="BG148" s="345"/>
      <c r="BH148" s="345"/>
      <c r="BI148" s="345"/>
      <c r="BJ148" s="269"/>
      <c r="BK148" s="269"/>
      <c r="BL148" s="269"/>
      <c r="BN148" s="345"/>
      <c r="BO148" s="269"/>
      <c r="BP148" s="269"/>
      <c r="BQ148" s="269"/>
      <c r="BR148" s="269"/>
      <c r="BS148" s="269"/>
      <c r="BT148" s="269"/>
      <c r="BU148" s="269"/>
      <c r="BV148" s="269"/>
      <c r="BW148" s="269"/>
      <c r="BX148" s="269"/>
      <c r="BY148" s="269"/>
      <c r="BZ148" s="269"/>
      <c r="CA148" s="269"/>
      <c r="CB148" s="269"/>
      <c r="CC148" s="269"/>
      <c r="CD148" s="269"/>
      <c r="CE148" s="269"/>
      <c r="CF148" s="408"/>
      <c r="CG148" s="345"/>
      <c r="CH148" s="394"/>
      <c r="CI148" s="394"/>
      <c r="CJ148" s="394"/>
      <c r="CK148" s="394"/>
      <c r="CL148" s="394"/>
      <c r="CM148" s="394"/>
      <c r="CN148" s="394"/>
      <c r="CO148" s="394"/>
      <c r="CP148" s="345"/>
      <c r="CQ148" s="345"/>
      <c r="CR148" s="345"/>
      <c r="CS148" s="345"/>
      <c r="CT148" s="345"/>
      <c r="CU148" s="345"/>
      <c r="CV148" s="345"/>
      <c r="CW148" s="345"/>
      <c r="CX148" s="345"/>
      <c r="CY148" s="345"/>
      <c r="CZ148" s="345"/>
      <c r="DA148" s="345"/>
      <c r="DB148" s="345"/>
      <c r="DC148" s="269"/>
      <c r="DD148" s="269"/>
      <c r="DE148" s="269"/>
      <c r="DH148" s="345"/>
      <c r="DI148" s="269"/>
      <c r="DJ148" s="269"/>
      <c r="DK148" s="269"/>
      <c r="DL148" s="269"/>
      <c r="DM148" s="269"/>
      <c r="DN148" s="269"/>
      <c r="DO148" s="269"/>
      <c r="DP148" s="269"/>
      <c r="DQ148" s="269"/>
      <c r="DR148" s="269"/>
      <c r="DS148" s="269"/>
      <c r="DT148" s="269"/>
      <c r="DU148" s="269"/>
      <c r="DV148" s="269"/>
      <c r="DW148" s="269"/>
      <c r="DX148" s="269"/>
      <c r="DY148" s="269"/>
      <c r="DZ148" s="408"/>
      <c r="EA148" s="345"/>
    </row>
    <row r="149" spans="1:131" ht="13.5" customHeight="1">
      <c r="A149" s="236"/>
      <c r="B149" s="485"/>
      <c r="C149" s="504"/>
      <c r="D149" s="767"/>
      <c r="E149" s="453"/>
      <c r="F149" s="269"/>
      <c r="G149" s="269"/>
      <c r="H149" s="269"/>
      <c r="I149" s="269"/>
      <c r="J149" s="269"/>
      <c r="K149" s="269"/>
      <c r="L149" s="269"/>
      <c r="M149" s="269"/>
      <c r="N149" s="269"/>
      <c r="O149" s="269"/>
      <c r="P149" s="269"/>
      <c r="Q149" s="269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  <c r="AE149" s="269"/>
      <c r="AF149" s="269"/>
      <c r="AG149" s="269"/>
      <c r="AH149" s="269"/>
      <c r="AI149" s="269"/>
      <c r="AJ149" s="269"/>
      <c r="AK149" s="269"/>
      <c r="AL149" s="408"/>
      <c r="AM149" s="375"/>
      <c r="AN149" s="296"/>
      <c r="AO149" s="296"/>
      <c r="AP149" s="296"/>
      <c r="AQ149" s="296"/>
      <c r="AR149" s="296"/>
      <c r="AS149" s="296"/>
      <c r="AT149" s="296"/>
      <c r="AU149" s="296"/>
      <c r="AV149" s="296"/>
      <c r="AW149" s="375"/>
      <c r="AX149" s="375"/>
      <c r="AY149" s="375"/>
      <c r="AZ149" s="375"/>
      <c r="BA149" s="375"/>
      <c r="BB149" s="375"/>
      <c r="BC149" s="375"/>
      <c r="BD149" s="375"/>
      <c r="BE149" s="375"/>
      <c r="BF149" s="375"/>
      <c r="BG149" s="375"/>
      <c r="BH149" s="375"/>
      <c r="BI149" s="375"/>
      <c r="BJ149" s="269"/>
      <c r="BK149" s="269"/>
      <c r="BL149" s="269"/>
      <c r="BN149" s="375"/>
      <c r="BO149" s="269"/>
      <c r="BP149" s="269"/>
      <c r="BQ149" s="269"/>
      <c r="BR149" s="269"/>
      <c r="BS149" s="269"/>
      <c r="BT149" s="269"/>
      <c r="BU149" s="269"/>
      <c r="BV149" s="269"/>
      <c r="BW149" s="269"/>
      <c r="BX149" s="269"/>
      <c r="BY149" s="269"/>
      <c r="BZ149" s="269"/>
      <c r="CA149" s="269"/>
      <c r="CB149" s="269"/>
      <c r="CC149" s="269"/>
      <c r="CD149" s="269"/>
      <c r="CE149" s="269"/>
      <c r="CF149" s="408"/>
      <c r="CG149" s="375"/>
      <c r="CH149" s="296"/>
      <c r="CI149" s="296"/>
      <c r="CJ149" s="296"/>
      <c r="CK149" s="296"/>
      <c r="CL149" s="296"/>
      <c r="CM149" s="296"/>
      <c r="CN149" s="296"/>
      <c r="CO149" s="296"/>
      <c r="CP149" s="375"/>
      <c r="CQ149" s="375"/>
      <c r="CR149" s="375"/>
      <c r="CS149" s="375"/>
      <c r="CT149" s="375"/>
      <c r="CU149" s="375"/>
      <c r="CV149" s="375"/>
      <c r="CW149" s="375"/>
      <c r="CX149" s="375"/>
      <c r="CY149" s="375"/>
      <c r="CZ149" s="375"/>
      <c r="DA149" s="375"/>
      <c r="DB149" s="375"/>
      <c r="DC149" s="269"/>
      <c r="DD149" s="269"/>
      <c r="DE149" s="269"/>
      <c r="DH149" s="375"/>
      <c r="DI149" s="269"/>
      <c r="DJ149" s="269"/>
      <c r="DK149" s="269"/>
      <c r="DL149" s="269"/>
      <c r="DM149" s="269"/>
      <c r="DN149" s="269"/>
      <c r="DO149" s="269"/>
      <c r="DP149" s="269"/>
      <c r="DQ149" s="269"/>
      <c r="DR149" s="269"/>
      <c r="DS149" s="269"/>
      <c r="DT149" s="269"/>
      <c r="DU149" s="269"/>
      <c r="DV149" s="269"/>
      <c r="DW149" s="269"/>
      <c r="DX149" s="269"/>
      <c r="DY149" s="269"/>
      <c r="DZ149" s="408"/>
      <c r="EA149" s="375"/>
    </row>
    <row r="150" spans="1:131" ht="13.5" customHeight="1">
      <c r="A150" s="236"/>
      <c r="B150" s="485"/>
      <c r="C150" s="486"/>
      <c r="D150" s="490"/>
      <c r="E150" s="453"/>
      <c r="F150" s="269"/>
      <c r="G150" s="269"/>
      <c r="H150" s="269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  <c r="AE150" s="269"/>
      <c r="AF150" s="269"/>
      <c r="AG150" s="269"/>
      <c r="AH150" s="269"/>
      <c r="AI150" s="269"/>
      <c r="AJ150" s="269"/>
      <c r="AK150" s="269"/>
      <c r="AL150" s="408"/>
      <c r="AM150" s="375"/>
      <c r="AN150" s="296"/>
      <c r="AO150" s="296"/>
      <c r="AP150" s="296"/>
      <c r="AQ150" s="296"/>
      <c r="AR150" s="296"/>
      <c r="AS150" s="296"/>
      <c r="AT150" s="296"/>
      <c r="AU150" s="296"/>
      <c r="AV150" s="296"/>
      <c r="AW150" s="375"/>
      <c r="AX150" s="375"/>
      <c r="AY150" s="375"/>
      <c r="AZ150" s="375"/>
      <c r="BA150" s="375"/>
      <c r="BB150" s="375"/>
      <c r="BC150" s="375"/>
      <c r="BD150" s="375"/>
      <c r="BE150" s="375"/>
      <c r="BF150" s="375"/>
      <c r="BG150" s="375"/>
      <c r="BH150" s="375"/>
      <c r="BI150" s="375"/>
      <c r="BJ150" s="269"/>
      <c r="BK150" s="269"/>
      <c r="BL150" s="269"/>
      <c r="BN150" s="375"/>
      <c r="BO150" s="269"/>
      <c r="BP150" s="269"/>
      <c r="BQ150" s="269"/>
      <c r="BR150" s="269"/>
      <c r="BS150" s="269"/>
      <c r="BT150" s="269"/>
      <c r="BU150" s="269"/>
      <c r="BV150" s="269"/>
      <c r="BW150" s="269"/>
      <c r="BX150" s="269"/>
      <c r="BY150" s="269"/>
      <c r="BZ150" s="269"/>
      <c r="CA150" s="269"/>
      <c r="CB150" s="269"/>
      <c r="CC150" s="269"/>
      <c r="CD150" s="269"/>
      <c r="CE150" s="269"/>
      <c r="CF150" s="408"/>
      <c r="CG150" s="375"/>
      <c r="CH150" s="296"/>
      <c r="CI150" s="296"/>
      <c r="CJ150" s="296"/>
      <c r="CK150" s="296"/>
      <c r="CL150" s="296"/>
      <c r="CM150" s="296"/>
      <c r="CN150" s="296"/>
      <c r="CO150" s="296"/>
      <c r="CP150" s="375"/>
      <c r="CQ150" s="375"/>
      <c r="CR150" s="375"/>
      <c r="CS150" s="375"/>
      <c r="CT150" s="375"/>
      <c r="CU150" s="375"/>
      <c r="CV150" s="375"/>
      <c r="CW150" s="375"/>
      <c r="CX150" s="375"/>
      <c r="CY150" s="375"/>
      <c r="CZ150" s="375"/>
      <c r="DA150" s="375"/>
      <c r="DB150" s="375"/>
      <c r="DC150" s="269"/>
      <c r="DD150" s="269"/>
      <c r="DE150" s="269"/>
      <c r="DH150" s="375"/>
      <c r="DI150" s="269"/>
      <c r="DJ150" s="269"/>
      <c r="DK150" s="269"/>
      <c r="DL150" s="269"/>
      <c r="DM150" s="269"/>
      <c r="DN150" s="269"/>
      <c r="DO150" s="269"/>
      <c r="DP150" s="269"/>
      <c r="DQ150" s="269"/>
      <c r="DR150" s="269"/>
      <c r="DS150" s="269"/>
      <c r="DT150" s="269"/>
      <c r="DU150" s="269"/>
      <c r="DV150" s="269"/>
      <c r="DW150" s="269"/>
      <c r="DX150" s="269"/>
      <c r="DY150" s="269"/>
      <c r="DZ150" s="408"/>
      <c r="EA150" s="375"/>
    </row>
    <row r="151" spans="1:131" ht="13.5" customHeight="1">
      <c r="A151" s="236"/>
      <c r="B151" s="485"/>
      <c r="C151" s="486"/>
      <c r="D151" s="490"/>
      <c r="E151" s="453"/>
      <c r="F151" s="269"/>
      <c r="G151" s="269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  <c r="AE151" s="269"/>
      <c r="AF151" s="269"/>
      <c r="AG151" s="269"/>
      <c r="AH151" s="269"/>
      <c r="AI151" s="269"/>
      <c r="AJ151" s="269"/>
      <c r="AK151" s="269"/>
      <c r="AL151" s="408"/>
      <c r="AM151" s="375"/>
      <c r="AN151" s="296"/>
      <c r="AO151" s="296"/>
      <c r="AP151" s="296"/>
      <c r="AQ151" s="296"/>
      <c r="AR151" s="296"/>
      <c r="AS151" s="296"/>
      <c r="AT151" s="296"/>
      <c r="AU151" s="296"/>
      <c r="AV151" s="296"/>
      <c r="AW151" s="375"/>
      <c r="AX151" s="375"/>
      <c r="AY151" s="375"/>
      <c r="AZ151" s="375"/>
      <c r="BA151" s="375"/>
      <c r="BB151" s="375"/>
      <c r="BC151" s="375"/>
      <c r="BD151" s="375"/>
      <c r="BE151" s="375"/>
      <c r="BF151" s="375"/>
      <c r="BG151" s="375"/>
      <c r="BH151" s="375"/>
      <c r="BI151" s="375"/>
      <c r="BJ151" s="269"/>
      <c r="BK151" s="269"/>
      <c r="BL151" s="269"/>
      <c r="BN151" s="375"/>
      <c r="BO151" s="269"/>
      <c r="BP151" s="269"/>
      <c r="BQ151" s="269"/>
      <c r="BR151" s="269"/>
      <c r="BS151" s="269"/>
      <c r="BT151" s="269"/>
      <c r="BU151" s="269"/>
      <c r="BV151" s="269"/>
      <c r="BW151" s="269"/>
      <c r="BX151" s="269"/>
      <c r="BY151" s="269"/>
      <c r="BZ151" s="269"/>
      <c r="CA151" s="269"/>
      <c r="CB151" s="269"/>
      <c r="CC151" s="269"/>
      <c r="CD151" s="269"/>
      <c r="CE151" s="269"/>
      <c r="CF151" s="408"/>
      <c r="CG151" s="375"/>
      <c r="CH151" s="296"/>
      <c r="CI151" s="296"/>
      <c r="CJ151" s="296"/>
      <c r="CK151" s="296"/>
      <c r="CL151" s="296"/>
      <c r="CM151" s="296"/>
      <c r="CN151" s="296"/>
      <c r="CO151" s="296"/>
      <c r="CP151" s="375"/>
      <c r="CQ151" s="375"/>
      <c r="CR151" s="375"/>
      <c r="CS151" s="375"/>
      <c r="CT151" s="375"/>
      <c r="CU151" s="375"/>
      <c r="CV151" s="375"/>
      <c r="CW151" s="375"/>
      <c r="CX151" s="375"/>
      <c r="CY151" s="375"/>
      <c r="CZ151" s="375"/>
      <c r="DA151" s="375"/>
      <c r="DB151" s="375"/>
      <c r="DC151" s="269"/>
      <c r="DD151" s="269"/>
      <c r="DE151" s="269"/>
      <c r="DH151" s="375"/>
      <c r="DI151" s="269"/>
      <c r="DJ151" s="269"/>
      <c r="DK151" s="269"/>
      <c r="DL151" s="269"/>
      <c r="DM151" s="269"/>
      <c r="DN151" s="269"/>
      <c r="DO151" s="269"/>
      <c r="DP151" s="269"/>
      <c r="DQ151" s="269"/>
      <c r="DR151" s="269"/>
      <c r="DS151" s="269"/>
      <c r="DT151" s="269"/>
      <c r="DU151" s="269"/>
      <c r="DV151" s="269"/>
      <c r="DW151" s="269"/>
      <c r="DX151" s="269"/>
      <c r="DY151" s="269"/>
      <c r="DZ151" s="408"/>
      <c r="EA151" s="375"/>
    </row>
    <row r="152" spans="1:131" ht="13.5" customHeight="1">
      <c r="A152" s="236"/>
      <c r="B152" s="485"/>
      <c r="C152" s="486"/>
      <c r="D152" s="490"/>
      <c r="E152" s="453"/>
      <c r="F152" s="269"/>
      <c r="G152" s="269"/>
      <c r="H152" s="269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  <c r="AE152" s="269"/>
      <c r="AF152" s="269"/>
      <c r="AG152" s="269"/>
      <c r="AH152" s="269"/>
      <c r="AI152" s="269"/>
      <c r="AJ152" s="269"/>
      <c r="AK152" s="269"/>
      <c r="AL152" s="408"/>
      <c r="AM152" s="345"/>
      <c r="AN152" s="394"/>
      <c r="AO152" s="394"/>
      <c r="AP152" s="394"/>
      <c r="AQ152" s="394"/>
      <c r="AR152" s="394"/>
      <c r="AS152" s="394"/>
      <c r="AT152" s="394"/>
      <c r="AU152" s="394"/>
      <c r="AV152" s="394"/>
      <c r="AW152" s="345"/>
      <c r="AX152" s="345"/>
      <c r="AY152" s="345"/>
      <c r="AZ152" s="345"/>
      <c r="BA152" s="345"/>
      <c r="BB152" s="345"/>
      <c r="BC152" s="345"/>
      <c r="BD152" s="345"/>
      <c r="BE152" s="345"/>
      <c r="BF152" s="345"/>
      <c r="BG152" s="345"/>
      <c r="BH152" s="345"/>
      <c r="BI152" s="345"/>
      <c r="BJ152" s="269"/>
      <c r="BK152" s="269"/>
      <c r="BL152" s="269"/>
      <c r="BN152" s="345"/>
      <c r="BO152" s="269"/>
      <c r="BP152" s="269"/>
      <c r="BQ152" s="269"/>
      <c r="BR152" s="269"/>
      <c r="BS152" s="269"/>
      <c r="BT152" s="269"/>
      <c r="BU152" s="269"/>
      <c r="BV152" s="269"/>
      <c r="BW152" s="269"/>
      <c r="BX152" s="269"/>
      <c r="BY152" s="269"/>
      <c r="BZ152" s="269"/>
      <c r="CA152" s="269"/>
      <c r="CB152" s="269"/>
      <c r="CC152" s="269"/>
      <c r="CD152" s="269"/>
      <c r="CE152" s="269"/>
      <c r="CF152" s="408"/>
      <c r="CG152" s="345"/>
      <c r="CH152" s="394"/>
      <c r="CI152" s="394"/>
      <c r="CJ152" s="394"/>
      <c r="CK152" s="394"/>
      <c r="CL152" s="394"/>
      <c r="CM152" s="394"/>
      <c r="CN152" s="394"/>
      <c r="CO152" s="394"/>
      <c r="CP152" s="345"/>
      <c r="CQ152" s="345"/>
      <c r="CR152" s="345"/>
      <c r="CS152" s="345"/>
      <c r="CT152" s="345"/>
      <c r="CU152" s="345"/>
      <c r="CV152" s="345"/>
      <c r="CW152" s="345"/>
      <c r="CX152" s="345"/>
      <c r="CY152" s="345"/>
      <c r="CZ152" s="345"/>
      <c r="DA152" s="345"/>
      <c r="DB152" s="345"/>
      <c r="DC152" s="269"/>
      <c r="DD152" s="269"/>
      <c r="DE152" s="269"/>
      <c r="DH152" s="345"/>
      <c r="DI152" s="269"/>
      <c r="DJ152" s="269"/>
      <c r="DK152" s="269"/>
      <c r="DL152" s="269"/>
      <c r="DM152" s="269"/>
      <c r="DN152" s="269"/>
      <c r="DO152" s="269"/>
      <c r="DP152" s="269"/>
      <c r="DQ152" s="269"/>
      <c r="DR152" s="269"/>
      <c r="DS152" s="269"/>
      <c r="DT152" s="269"/>
      <c r="DU152" s="269"/>
      <c r="DV152" s="269"/>
      <c r="DW152" s="269"/>
      <c r="DX152" s="269"/>
      <c r="DY152" s="269"/>
      <c r="DZ152" s="408"/>
      <c r="EA152" s="345"/>
    </row>
    <row r="153" spans="1:131" ht="13.5" customHeight="1">
      <c r="A153" s="236"/>
      <c r="B153" s="508"/>
      <c r="C153" s="509"/>
      <c r="D153" s="490"/>
      <c r="E153" s="453"/>
      <c r="F153" s="269"/>
      <c r="G153" s="269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  <c r="AE153" s="269"/>
      <c r="AF153" s="269"/>
      <c r="AG153" s="269"/>
      <c r="AH153" s="269"/>
      <c r="AI153" s="269"/>
      <c r="AJ153" s="269"/>
      <c r="AK153" s="269"/>
      <c r="AL153" s="408"/>
      <c r="AM153" s="345"/>
      <c r="AN153" s="394"/>
      <c r="AO153" s="394"/>
      <c r="AP153" s="394"/>
      <c r="AQ153" s="394"/>
      <c r="AR153" s="394"/>
      <c r="AS153" s="394"/>
      <c r="AT153" s="394"/>
      <c r="AU153" s="394"/>
      <c r="AV153" s="394"/>
      <c r="AW153" s="345"/>
      <c r="AX153" s="345"/>
      <c r="AY153" s="345"/>
      <c r="AZ153" s="345"/>
      <c r="BA153" s="345"/>
      <c r="BB153" s="345"/>
      <c r="BC153" s="345"/>
      <c r="BD153" s="345"/>
      <c r="BE153" s="345"/>
      <c r="BF153" s="345"/>
      <c r="BG153" s="345"/>
      <c r="BH153" s="345"/>
      <c r="BI153" s="345"/>
      <c r="BJ153" s="269"/>
      <c r="BK153" s="269"/>
      <c r="BL153" s="269"/>
      <c r="BN153" s="345"/>
      <c r="BO153" s="269"/>
      <c r="BP153" s="269"/>
      <c r="BQ153" s="269"/>
      <c r="BR153" s="269"/>
      <c r="BS153" s="269"/>
      <c r="BT153" s="269"/>
      <c r="BU153" s="269"/>
      <c r="BV153" s="269"/>
      <c r="BW153" s="269"/>
      <c r="BX153" s="269"/>
      <c r="BY153" s="269"/>
      <c r="BZ153" s="269"/>
      <c r="CA153" s="269"/>
      <c r="CB153" s="269"/>
      <c r="CC153" s="269"/>
      <c r="CD153" s="269"/>
      <c r="CE153" s="269"/>
      <c r="CF153" s="408"/>
      <c r="CG153" s="345"/>
      <c r="CH153" s="394"/>
      <c r="CI153" s="394"/>
      <c r="CJ153" s="394"/>
      <c r="CK153" s="394"/>
      <c r="CL153" s="394"/>
      <c r="CM153" s="394"/>
      <c r="CN153" s="394"/>
      <c r="CO153" s="394"/>
      <c r="CP153" s="345"/>
      <c r="CQ153" s="345"/>
      <c r="CR153" s="345"/>
      <c r="CS153" s="345"/>
      <c r="CT153" s="345"/>
      <c r="CU153" s="345"/>
      <c r="CV153" s="345"/>
      <c r="CW153" s="345"/>
      <c r="CX153" s="345"/>
      <c r="CY153" s="345"/>
      <c r="CZ153" s="345"/>
      <c r="DA153" s="345"/>
      <c r="DB153" s="345"/>
      <c r="DC153" s="269"/>
      <c r="DD153" s="269"/>
      <c r="DE153" s="269"/>
      <c r="DH153" s="345"/>
      <c r="DI153" s="269"/>
      <c r="DJ153" s="269"/>
      <c r="DK153" s="269"/>
      <c r="DL153" s="269"/>
      <c r="DM153" s="269"/>
      <c r="DN153" s="269"/>
      <c r="DO153" s="269"/>
      <c r="DP153" s="269"/>
      <c r="DQ153" s="269"/>
      <c r="DR153" s="269"/>
      <c r="DS153" s="269"/>
      <c r="DT153" s="269"/>
      <c r="DU153" s="269"/>
      <c r="DV153" s="269"/>
      <c r="DW153" s="269"/>
      <c r="DX153" s="269"/>
      <c r="DY153" s="269"/>
      <c r="DZ153" s="408"/>
      <c r="EA153" s="345"/>
    </row>
    <row r="154" spans="1:131" ht="13.5" customHeight="1">
      <c r="A154" s="236"/>
      <c r="B154" s="236"/>
      <c r="C154" s="236"/>
      <c r="D154" s="236"/>
      <c r="E154" s="453"/>
      <c r="F154" s="269"/>
      <c r="G154" s="269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  <c r="AE154" s="269"/>
      <c r="AF154" s="269"/>
      <c r="AG154" s="269"/>
      <c r="AH154" s="269"/>
      <c r="AI154" s="269"/>
      <c r="AJ154" s="269"/>
      <c r="AK154" s="269"/>
      <c r="AL154" s="408"/>
      <c r="AM154" s="345"/>
      <c r="AN154" s="394"/>
      <c r="AO154" s="394"/>
      <c r="AP154" s="394"/>
      <c r="AQ154" s="394"/>
      <c r="AR154" s="394"/>
      <c r="AS154" s="394"/>
      <c r="AT154" s="394"/>
      <c r="AU154" s="394"/>
      <c r="AV154" s="394"/>
      <c r="AW154" s="345"/>
      <c r="AX154" s="345"/>
      <c r="AY154" s="345"/>
      <c r="AZ154" s="345"/>
      <c r="BA154" s="345"/>
      <c r="BB154" s="345"/>
      <c r="BC154" s="345"/>
      <c r="BD154" s="345"/>
      <c r="BE154" s="345"/>
      <c r="BF154" s="345"/>
      <c r="BG154" s="345"/>
      <c r="BH154" s="345"/>
      <c r="BI154" s="345"/>
      <c r="BJ154" s="269"/>
      <c r="BK154" s="269"/>
      <c r="BL154" s="269"/>
      <c r="BN154" s="345"/>
      <c r="BO154" s="269"/>
      <c r="BP154" s="269"/>
      <c r="BQ154" s="269"/>
      <c r="BR154" s="269"/>
      <c r="BS154" s="269"/>
      <c r="BT154" s="269"/>
      <c r="BU154" s="269"/>
      <c r="BV154" s="269"/>
      <c r="BW154" s="269"/>
      <c r="BX154" s="269"/>
      <c r="BY154" s="269"/>
      <c r="BZ154" s="269"/>
      <c r="CA154" s="269"/>
      <c r="CB154" s="269"/>
      <c r="CC154" s="269"/>
      <c r="CD154" s="269"/>
      <c r="CE154" s="269"/>
      <c r="CF154" s="408"/>
      <c r="CG154" s="345"/>
      <c r="CH154" s="394"/>
      <c r="CI154" s="394"/>
      <c r="CJ154" s="394"/>
      <c r="CK154" s="394"/>
      <c r="CL154" s="394"/>
      <c r="CM154" s="394"/>
      <c r="CN154" s="394"/>
      <c r="CO154" s="394"/>
      <c r="CP154" s="345"/>
      <c r="CQ154" s="345"/>
      <c r="CR154" s="345"/>
      <c r="CS154" s="345"/>
      <c r="CT154" s="345"/>
      <c r="CU154" s="345"/>
      <c r="CV154" s="345"/>
      <c r="CW154" s="345"/>
      <c r="CX154" s="345"/>
      <c r="CY154" s="345"/>
      <c r="CZ154" s="345"/>
      <c r="DA154" s="345"/>
      <c r="DB154" s="345"/>
      <c r="DC154" s="269"/>
      <c r="DD154" s="269"/>
      <c r="DE154" s="269"/>
      <c r="DH154" s="345"/>
      <c r="DI154" s="269"/>
      <c r="DJ154" s="269"/>
      <c r="DK154" s="269"/>
      <c r="DL154" s="269"/>
      <c r="DM154" s="269"/>
      <c r="DN154" s="269"/>
      <c r="DO154" s="269"/>
      <c r="DP154" s="269"/>
      <c r="DQ154" s="269"/>
      <c r="DR154" s="269"/>
      <c r="DS154" s="269"/>
      <c r="DT154" s="269"/>
      <c r="DU154" s="269"/>
      <c r="DV154" s="269"/>
      <c r="DW154" s="269"/>
      <c r="DX154" s="269"/>
      <c r="DY154" s="269"/>
      <c r="DZ154" s="408"/>
      <c r="EA154" s="345"/>
    </row>
    <row r="155" ht="13.5" customHeight="1">
      <c r="E155" s="453"/>
    </row>
    <row r="156" ht="13.5" customHeight="1">
      <c r="E156" s="453"/>
    </row>
    <row r="157" ht="13.5" customHeight="1">
      <c r="E157" s="453"/>
    </row>
    <row r="158" ht="13.5" customHeight="1">
      <c r="E158" s="453"/>
    </row>
    <row r="159" ht="13.5" customHeight="1">
      <c r="E159" s="453"/>
    </row>
    <row r="160" ht="13.5" customHeight="1">
      <c r="E160" s="453"/>
    </row>
    <row r="161" ht="13.5" customHeight="1">
      <c r="E161" s="453"/>
    </row>
    <row r="162" ht="13.5" customHeight="1">
      <c r="E162" s="453"/>
    </row>
    <row r="163" ht="13.5" customHeight="1">
      <c r="E163" s="453"/>
    </row>
    <row r="164" ht="13.5" customHeight="1">
      <c r="E164" s="453"/>
    </row>
    <row r="165" ht="13.5" customHeight="1">
      <c r="E165" s="453"/>
    </row>
    <row r="166" ht="13.5" customHeight="1">
      <c r="E166" s="453"/>
    </row>
    <row r="167" ht="13.5" customHeight="1">
      <c r="E167" s="453"/>
    </row>
    <row r="168" ht="13.5" customHeight="1">
      <c r="E168" s="453"/>
    </row>
    <row r="169" ht="13.5" customHeight="1">
      <c r="E169" s="453"/>
    </row>
    <row r="170" ht="13.5" customHeight="1">
      <c r="E170" s="453"/>
    </row>
    <row r="171" ht="13.5" customHeight="1">
      <c r="E171" s="453"/>
    </row>
    <row r="172" ht="13.5" customHeight="1">
      <c r="E172" s="453"/>
    </row>
    <row r="173" ht="13.5" customHeight="1">
      <c r="E173" s="453"/>
    </row>
    <row r="174" ht="13.5" customHeight="1">
      <c r="E174" s="453"/>
    </row>
    <row r="175" ht="13.5" customHeight="1">
      <c r="E175" s="453"/>
    </row>
    <row r="176" ht="13.5" customHeight="1">
      <c r="E176" s="453"/>
    </row>
    <row r="177" ht="13.5" customHeight="1">
      <c r="E177" s="453"/>
    </row>
    <row r="178" ht="13.5" customHeight="1">
      <c r="E178" s="453"/>
    </row>
    <row r="179" ht="13.5" customHeight="1">
      <c r="E179" s="453"/>
    </row>
    <row r="180" ht="13.5" customHeight="1">
      <c r="E180" s="453"/>
    </row>
    <row r="181" ht="13.5" customHeight="1">
      <c r="E181" s="453"/>
    </row>
    <row r="182" ht="13.5" customHeight="1">
      <c r="E182" s="453"/>
    </row>
    <row r="183" ht="13.5" customHeight="1">
      <c r="E183" s="453"/>
    </row>
    <row r="184" ht="13.5" customHeight="1">
      <c r="E184" s="453"/>
    </row>
    <row r="185" ht="13.5" customHeight="1">
      <c r="E185" s="453"/>
    </row>
    <row r="186" ht="13.5" customHeight="1">
      <c r="E186" s="453"/>
    </row>
    <row r="187" ht="13.5" customHeight="1">
      <c r="E187" s="453"/>
    </row>
    <row r="188" ht="13.5" customHeight="1">
      <c r="E188" s="453"/>
    </row>
    <row r="189" ht="13.5" customHeight="1">
      <c r="E189" s="453"/>
    </row>
    <row r="190" ht="13.5" customHeight="1">
      <c r="E190" s="453"/>
    </row>
    <row r="191" ht="13.5" customHeight="1">
      <c r="E191" s="453"/>
    </row>
    <row r="192" ht="13.5" customHeight="1">
      <c r="E192" s="453"/>
    </row>
    <row r="193" ht="13.5" customHeight="1">
      <c r="E193" s="453"/>
    </row>
    <row r="194" ht="13.5" customHeight="1">
      <c r="E194" s="453"/>
    </row>
    <row r="195" ht="13.5" customHeight="1">
      <c r="E195" s="453"/>
    </row>
    <row r="196" ht="13.5" customHeight="1">
      <c r="E196" s="453"/>
    </row>
    <row r="197" ht="13.5" customHeight="1">
      <c r="E197" s="453"/>
    </row>
    <row r="198" ht="13.5" customHeight="1">
      <c r="E198" s="453"/>
    </row>
  </sheetData>
  <sheetProtection/>
  <mergeCells count="90">
    <mergeCell ref="O4:P4"/>
    <mergeCell ref="K4:L4"/>
    <mergeCell ref="E4:F4"/>
    <mergeCell ref="G4:H4"/>
    <mergeCell ref="E3:F3"/>
    <mergeCell ref="G3:H3"/>
    <mergeCell ref="A2:C2"/>
    <mergeCell ref="I3:J3"/>
    <mergeCell ref="K3:L3"/>
    <mergeCell ref="BC3:BD3"/>
    <mergeCell ref="M3:N3"/>
    <mergeCell ref="O3:P3"/>
    <mergeCell ref="Y3:Z3"/>
    <mergeCell ref="AE3:AF3"/>
    <mergeCell ref="Q3:R3"/>
    <mergeCell ref="AG3:AH3"/>
    <mergeCell ref="AW3:AX3"/>
    <mergeCell ref="AO4:AP4"/>
    <mergeCell ref="S3:T3"/>
    <mergeCell ref="AC3:AD3"/>
    <mergeCell ref="W3:X3"/>
    <mergeCell ref="AA4:AB4"/>
    <mergeCell ref="AC4:AD4"/>
    <mergeCell ref="S4:T4"/>
    <mergeCell ref="W4:X4"/>
    <mergeCell ref="AA3:AB3"/>
    <mergeCell ref="AM3:AN4"/>
    <mergeCell ref="BR4:BS4"/>
    <mergeCell ref="BR3:BS3"/>
    <mergeCell ref="AU3:AV3"/>
    <mergeCell ref="AU4:AV4"/>
    <mergeCell ref="BP4:BQ4"/>
    <mergeCell ref="AY3:AZ3"/>
    <mergeCell ref="BP3:BQ3"/>
    <mergeCell ref="BN4:BO4"/>
    <mergeCell ref="CT3:CU3"/>
    <mergeCell ref="BG3:BH3"/>
    <mergeCell ref="AO3:AP3"/>
    <mergeCell ref="BE3:BF3"/>
    <mergeCell ref="AQ3:AR3"/>
    <mergeCell ref="CN3:CO3"/>
    <mergeCell ref="CH3:CI3"/>
    <mergeCell ref="CP3:CQ3"/>
    <mergeCell ref="CR3:CS3"/>
    <mergeCell ref="BX3:BY3"/>
    <mergeCell ref="BZ3:CA3"/>
    <mergeCell ref="CJ3:CK3"/>
    <mergeCell ref="CL3:CM3"/>
    <mergeCell ref="AY4:AZ4"/>
    <mergeCell ref="BZ4:CA4"/>
    <mergeCell ref="BT3:BU3"/>
    <mergeCell ref="BN3:BO3"/>
    <mergeCell ref="BI4:BJ4"/>
    <mergeCell ref="BV3:BW3"/>
    <mergeCell ref="BI3:BJ3"/>
    <mergeCell ref="AS4:AT4"/>
    <mergeCell ref="BE4:BF4"/>
    <mergeCell ref="AS3:AT3"/>
    <mergeCell ref="BA3:BB3"/>
    <mergeCell ref="BT4:BU4"/>
    <mergeCell ref="BX4:BY4"/>
    <mergeCell ref="DN3:DO3"/>
    <mergeCell ref="CV3:CW3"/>
    <mergeCell ref="CX3:CY3"/>
    <mergeCell ref="CZ3:DA3"/>
    <mergeCell ref="CX4:CY4"/>
    <mergeCell ref="DH4:DI4"/>
    <mergeCell ref="DH3:DI3"/>
    <mergeCell ref="DJ3:DK3"/>
    <mergeCell ref="CH4:CI4"/>
    <mergeCell ref="CL4:CM4"/>
    <mergeCell ref="CN4:CO4"/>
    <mergeCell ref="CR4:CS4"/>
    <mergeCell ref="DT4:DU4"/>
    <mergeCell ref="DB3:DC3"/>
    <mergeCell ref="DJ4:DK4"/>
    <mergeCell ref="DL4:DM4"/>
    <mergeCell ref="DN4:DO4"/>
    <mergeCell ref="DR4:DS4"/>
    <mergeCell ref="DP3:DQ3"/>
    <mergeCell ref="DR3:DS3"/>
    <mergeCell ref="DT3:DU3"/>
    <mergeCell ref="DL3:DM3"/>
    <mergeCell ref="CE53:CF53"/>
    <mergeCell ref="CE54:CF54"/>
    <mergeCell ref="CD55:CF55"/>
    <mergeCell ref="CE49:CF49"/>
    <mergeCell ref="CE50:CF50"/>
    <mergeCell ref="CE51:CF51"/>
    <mergeCell ref="CE52:CF52"/>
  </mergeCells>
  <conditionalFormatting sqref="EA104:EA106 EA82:EA92 DH104:DH106 DB104:DB106 DE82:DG82 DJ81 DL81 DN81 DP81 DR81 DT81 DB81:DB92 DV81:DW81 DE81 DH81:DH92 DH78:DH79 DV78:DW79 DB78:DB79 DT78:DT79 DR78:DR79 DP78:DP79 DN78:DN79 DL78:DL79 DJ78:DJ79 CG104:CG106 CG82:CG92 BN104:BN106 BI104:BI106 BG104:BG106 AW104:AW106 BA104:BA106 W86 Y109:Y112 AC109:AC112 AA109:AA112 W104:W106 Y104:Y106 AC104:AC106 AA104:AA106 AE109:AE112 AE104:AE106 W83 V83:V88 V82:W82 BL82:BM82 Y81:Y92 AC81:AC92 AA81:AA92 AE81:AE92 BP81 BR81 BT81 BV81 BX81 BZ81 V81 BI81:BI92 BG81:BG92 AW81:AW92 BA81:BA92 CB81:CC81 BE81:BE82 BC81:BC82 AY81:AY82 AU81:AU82 AS81:AS82 AQ81:AQ82 AO81:AO82 BL81 BN81:BN92 BN78:BN79 BL78:BL79 AO78:AO79 AQ78:AQ79 AS78:AS79 AU78:AU79 AY78:AY79 BC78:BC79 BE78:BE79 CB78:CC79 BA78:BA79 AW78:AW79 BG78:BG79 BI78:BI79 V78:V79 BZ78:BZ79 BX78:BX79 BV78:BV79 BT78:BT79 BR78:BR79 BP78:BP79 CZ104:CZ106 CP104:CP106 CT104:CT106 CZ78:CZ79 CZ81:CZ92 CP81:CP92 CT81:CT92 CX81:CX82 CV81:CV82 CR81:CR82 CN81:CN82 CL81:CL82 CJ81:CJ82 CH81:CH82 CH78:CH79 CJ78:CJ79 CL78:CL79 CN78:CN79 CR78:CR79 CV78:CV79 CX78:CX79 CT78:CT79 CP78:CP79 DE78:DE79 DH6:DH47 CZ6:CZ47 DV6:DW47 DB6:DB47 DT6:DT47 DR6:DR47 DP6:DP47 DN6:DN47 DL6:DL47 DJ6:DJ47 W36:W40 Y6:Y40 AC6:AC40 AA6:AA40 AE6:AE40 BN6:BN47 BL6:BL47 AO6:AO47 AQ6:AQ47 AS6:AS47 AU6:AU47 AY6:AY47 BC6:BC47 BE6:BE47 CB6:CC47 BA6:BA47 AW6:AW47 BG6:BG47 BI6:BI47 V6:V47 BZ6:BZ47 BX6:BX47 BV6:BV47 BT6:BT47 BR6:BR47 BP6:BP47 CH6:CH47 CJ6:CJ47 CL6:CL47 CN6:CN47 CR6:CR47 CV6:CV47 CX6:CX47 CT6:CT47 CP6:CP47 DE6:DE47">
    <cfRule type="cellIs" priority="1" dxfId="0" operator="lessThan" stopIfTrue="1">
      <formula>5</formula>
    </cfRule>
  </conditionalFormatting>
  <conditionalFormatting sqref="DX82:DY92 DX104:DY106 DX81 DX78:DX79 AJ104:AK106 W109:W112 I109:I112 S109:S112 K109:K112 E109:E112 G109:G112 O109:O112 AG109:AG112 W87:W92 K104:K106 E104:E106 G104:G106 I104:I106 O104:O106 S104:S106 AG104:AG106 W84:W85 CD82:CE92 CD104:CE106 W81 K81:K92 CD81 E81:E92 G81:G92 I81:I92 O81:O92 S81:S92 AG81:AG92 AJ81:AK92 AJ78:AK79 AG78:AG79 S78:S79 O78:O79 I78:I79 G78:G79 E78:E79 CD78:CD79 K78:K79 AA78:AA79 AC78:AC79 Y78:Y79 W78:W79 Q78:Q79 M78:M79 AE78:AE79 DX6:DX47 W6:W35 K6:K35 AJ6:AK47 AG6:AG47 S6:S47 O6:O47 I6:I47 G6:G47 E6:E47 CD6:CD47 K37:K47 AA41:AA47 AC41:AC47 Y41:Y47 W41:W47 Q41:Q47 M41:M47 AE41:AE47">
    <cfRule type="cellIs" priority="2" dxfId="10" operator="lessThan" stopIfTrue="1">
      <formula>5</formula>
    </cfRule>
  </conditionalFormatting>
  <conditionalFormatting sqref="EA81 EA78:EA79 CG81 CG78:CG79 EA6:EA47 CG6:CG47">
    <cfRule type="cellIs" priority="3" dxfId="11" operator="notEqual" stopIfTrue="1">
      <formula>"Lªn líp"</formula>
    </cfRule>
  </conditionalFormatting>
  <conditionalFormatting sqref="Q109:Q112 M109:M112 Q104:Q106 M104:M106 Q81:Q92 M81:M92 Q6:Q40 M6:M40">
    <cfRule type="cellIs" priority="3" dxfId="12" operator="lessThan" stopIfTrue="1">
      <formula>5</formula>
    </cfRule>
  </conditionalFormatting>
  <printOptions/>
  <pageMargins left="0.2" right="0.25" top="0.23" bottom="0.2" header="0.16" footer="0.16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152"/>
  <sheetViews>
    <sheetView zoomScale="115" zoomScaleNormal="115" zoomScalePageLayoutView="0" workbookViewId="0" topLeftCell="A1">
      <pane xSplit="3" ySplit="4" topLeftCell="CH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Y5" sqref="CY5"/>
    </sheetView>
  </sheetViews>
  <sheetFormatPr defaultColWidth="4.7109375" defaultRowHeight="15" customHeight="1"/>
  <cols>
    <col min="1" max="1" width="3.7109375" style="238" customWidth="1"/>
    <col min="2" max="2" width="16.140625" style="238" customWidth="1"/>
    <col min="3" max="3" width="7.140625" style="238" customWidth="1"/>
    <col min="4" max="4" width="7.7109375" style="238" customWidth="1"/>
    <col min="5" max="5" width="3.8515625" style="306" customWidth="1"/>
    <col min="6" max="6" width="3.00390625" style="306" customWidth="1"/>
    <col min="7" max="7" width="3.8515625" style="306" customWidth="1"/>
    <col min="8" max="8" width="2.8515625" style="306" customWidth="1"/>
    <col min="9" max="9" width="4.00390625" style="306" customWidth="1"/>
    <col min="10" max="10" width="3.00390625" style="306" customWidth="1"/>
    <col min="11" max="11" width="4.140625" style="306" customWidth="1"/>
    <col min="12" max="12" width="3.421875" style="306" customWidth="1"/>
    <col min="13" max="13" width="4.28125" style="306" customWidth="1"/>
    <col min="14" max="14" width="3.8515625" style="306" customWidth="1"/>
    <col min="15" max="15" width="4.28125" style="306" customWidth="1"/>
    <col min="16" max="16" width="3.140625" style="306" customWidth="1"/>
    <col min="17" max="17" width="3.28125" style="306" customWidth="1"/>
    <col min="18" max="18" width="3.140625" style="306" customWidth="1"/>
    <col min="19" max="19" width="4.421875" style="306" customWidth="1"/>
    <col min="20" max="20" width="2.8515625" style="306" customWidth="1"/>
    <col min="21" max="22" width="6.140625" style="306" customWidth="1"/>
    <col min="23" max="23" width="4.28125" style="306" customWidth="1"/>
    <col min="24" max="24" width="3.28125" style="306" customWidth="1"/>
    <col min="25" max="25" width="4.00390625" style="306" customWidth="1"/>
    <col min="26" max="26" width="2.421875" style="306" customWidth="1"/>
    <col min="27" max="27" width="4.140625" style="306" customWidth="1"/>
    <col min="28" max="28" width="2.7109375" style="306" customWidth="1"/>
    <col min="29" max="29" width="3.8515625" style="306" customWidth="1"/>
    <col min="30" max="30" width="3.7109375" style="306" customWidth="1"/>
    <col min="31" max="31" width="4.00390625" style="306" customWidth="1"/>
    <col min="32" max="32" width="3.28125" style="306" customWidth="1"/>
    <col min="33" max="34" width="4.00390625" style="306" customWidth="1"/>
    <col min="35" max="35" width="4.140625" style="306" customWidth="1"/>
    <col min="36" max="36" width="3.8515625" style="306" customWidth="1"/>
    <col min="37" max="37" width="5.421875" style="306" customWidth="1"/>
    <col min="38" max="38" width="6.421875" style="306" customWidth="1"/>
    <col min="39" max="39" width="6.28125" style="306" customWidth="1"/>
    <col min="40" max="40" width="11.7109375" style="399" customWidth="1"/>
    <col min="41" max="41" width="5.57421875" style="399" customWidth="1"/>
    <col min="42" max="42" width="10.57421875" style="399" customWidth="1"/>
    <col min="43" max="43" width="4.28125" style="306" customWidth="1"/>
    <col min="44" max="44" width="4.00390625" style="306" customWidth="1"/>
    <col min="45" max="45" width="4.7109375" style="306" customWidth="1"/>
    <col min="46" max="46" width="3.8515625" style="306" customWidth="1"/>
    <col min="47" max="49" width="4.7109375" style="306" customWidth="1"/>
    <col min="50" max="50" width="3.28125" style="306" customWidth="1"/>
    <col min="51" max="51" width="4.7109375" style="306" customWidth="1"/>
    <col min="52" max="52" width="3.28125" style="306" customWidth="1"/>
    <col min="53" max="53" width="4.7109375" style="306" customWidth="1"/>
    <col min="54" max="54" width="3.8515625" style="306" customWidth="1"/>
    <col min="55" max="55" width="4.7109375" style="306" customWidth="1"/>
    <col min="56" max="56" width="4.140625" style="306" customWidth="1"/>
    <col min="57" max="59" width="4.7109375" style="306" customWidth="1"/>
    <col min="60" max="60" width="4.28125" style="306" customWidth="1"/>
    <col min="61" max="61" width="5.8515625" style="306" customWidth="1"/>
    <col min="62" max="63" width="5.00390625" style="306" customWidth="1"/>
    <col min="64" max="64" width="4.7109375" style="306" customWidth="1"/>
    <col min="65" max="65" width="3.28125" style="306" customWidth="1"/>
    <col min="66" max="66" width="4.57421875" style="306" customWidth="1"/>
    <col min="67" max="67" width="4.00390625" style="306" customWidth="1"/>
    <col min="68" max="68" width="4.7109375" style="306" customWidth="1"/>
    <col min="69" max="69" width="3.8515625" style="306" customWidth="1"/>
    <col min="70" max="70" width="4.28125" style="306" customWidth="1"/>
    <col min="71" max="71" width="4.00390625" style="306" customWidth="1"/>
    <col min="72" max="72" width="4.7109375" style="306" customWidth="1"/>
    <col min="73" max="73" width="4.421875" style="306" customWidth="1"/>
    <col min="74" max="74" width="4.28125" style="306" customWidth="1"/>
    <col min="75" max="75" width="4.7109375" style="306" customWidth="1"/>
    <col min="76" max="76" width="4.00390625" style="306" customWidth="1"/>
    <col min="77" max="77" width="4.28125" style="306" customWidth="1"/>
    <col min="78" max="79" width="6.28125" style="306" customWidth="1"/>
    <col min="80" max="80" width="7.00390625" style="306" customWidth="1"/>
    <col min="81" max="81" width="5.57421875" style="306" customWidth="1"/>
    <col min="82" max="82" width="10.00390625" style="399" customWidth="1"/>
    <col min="83" max="83" width="11.7109375" style="306" customWidth="1"/>
    <col min="84" max="84" width="4.28125" style="306" customWidth="1"/>
    <col min="85" max="99" width="4.7109375" style="306" customWidth="1"/>
    <col min="100" max="100" width="5.8515625" style="306" customWidth="1"/>
    <col min="101" max="102" width="5.00390625" style="306" customWidth="1"/>
    <col min="103" max="103" width="13.28125" style="306" customWidth="1"/>
    <col min="104" max="104" width="3.28125" style="306" customWidth="1"/>
    <col min="105" max="114" width="4.7109375" style="306" customWidth="1"/>
    <col min="115" max="115" width="4.00390625" style="306" customWidth="1"/>
    <col min="116" max="116" width="4.28125" style="306" customWidth="1"/>
    <col min="117" max="118" width="7.00390625" style="306" customWidth="1"/>
    <col min="119" max="120" width="5.421875" style="306" customWidth="1"/>
    <col min="121" max="121" width="10.421875" style="399" customWidth="1"/>
    <col min="122" max="122" width="11.7109375" style="306" customWidth="1"/>
    <col min="123" max="16384" width="4.7109375" style="238" customWidth="1"/>
  </cols>
  <sheetData>
    <row r="1" spans="1:126" ht="13.5" customHeight="1">
      <c r="A1" s="273" t="s">
        <v>330</v>
      </c>
      <c r="B1" s="274"/>
      <c r="C1" s="274"/>
      <c r="D1" s="274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6"/>
      <c r="AL1" s="345"/>
      <c r="AM1" s="345"/>
      <c r="AN1" s="394"/>
      <c r="AO1" s="394"/>
      <c r="AP1" s="394"/>
      <c r="AQ1" s="345"/>
      <c r="AR1" s="345"/>
      <c r="AS1" s="345"/>
      <c r="AT1" s="345"/>
      <c r="AU1" s="345"/>
      <c r="AV1" s="345"/>
      <c r="AW1" s="345"/>
      <c r="AX1" s="345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408"/>
      <c r="CE1" s="345"/>
      <c r="CF1" s="345"/>
      <c r="CG1" s="345"/>
      <c r="CH1" s="345"/>
      <c r="CI1" s="345"/>
      <c r="CJ1" s="345"/>
      <c r="CK1" s="345"/>
      <c r="CL1" s="345"/>
      <c r="CM1" s="345"/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  <c r="CY1" s="269"/>
      <c r="CZ1" s="269"/>
      <c r="DA1" s="269"/>
      <c r="DB1" s="269"/>
      <c r="DC1" s="269"/>
      <c r="DD1" s="269"/>
      <c r="DE1" s="269"/>
      <c r="DF1" s="269"/>
      <c r="DG1" s="269"/>
      <c r="DH1" s="269"/>
      <c r="DI1" s="269"/>
      <c r="DJ1" s="269"/>
      <c r="DK1" s="269"/>
      <c r="DL1" s="269"/>
      <c r="DM1" s="269"/>
      <c r="DN1" s="269"/>
      <c r="DO1" s="269"/>
      <c r="DP1" s="269"/>
      <c r="DQ1" s="408"/>
      <c r="DR1" s="345"/>
      <c r="DS1" s="236"/>
      <c r="DT1" s="236"/>
      <c r="DU1" s="236"/>
      <c r="DV1" s="236"/>
    </row>
    <row r="2" spans="1:126" ht="13.5" customHeight="1">
      <c r="A2" s="239"/>
      <c r="B2" s="240"/>
      <c r="C2" s="241"/>
      <c r="D2" s="737" t="s">
        <v>461</v>
      </c>
      <c r="E2" s="963" t="s">
        <v>355</v>
      </c>
      <c r="F2" s="964"/>
      <c r="G2" s="963" t="s">
        <v>158</v>
      </c>
      <c r="H2" s="964"/>
      <c r="I2" s="963" t="s">
        <v>361</v>
      </c>
      <c r="J2" s="964"/>
      <c r="K2" s="963" t="s">
        <v>357</v>
      </c>
      <c r="L2" s="964"/>
      <c r="M2" s="963" t="s">
        <v>358</v>
      </c>
      <c r="N2" s="964"/>
      <c r="O2" s="963" t="s">
        <v>359</v>
      </c>
      <c r="P2" s="964"/>
      <c r="Q2" s="963" t="s">
        <v>55</v>
      </c>
      <c r="R2" s="964"/>
      <c r="S2" s="963" t="s">
        <v>211</v>
      </c>
      <c r="T2" s="964"/>
      <c r="U2" s="865" t="s">
        <v>160</v>
      </c>
      <c r="V2" s="805" t="s">
        <v>153</v>
      </c>
      <c r="W2" s="963" t="s">
        <v>397</v>
      </c>
      <c r="X2" s="964"/>
      <c r="Y2" s="963" t="s">
        <v>393</v>
      </c>
      <c r="Z2" s="964"/>
      <c r="AA2" s="963" t="s">
        <v>146</v>
      </c>
      <c r="AB2" s="964"/>
      <c r="AC2" s="963" t="s">
        <v>395</v>
      </c>
      <c r="AD2" s="964"/>
      <c r="AE2" s="963" t="s">
        <v>392</v>
      </c>
      <c r="AF2" s="964"/>
      <c r="AG2" s="963" t="s">
        <v>401</v>
      </c>
      <c r="AH2" s="964"/>
      <c r="AI2" s="963" t="s">
        <v>362</v>
      </c>
      <c r="AJ2" s="964"/>
      <c r="AK2" s="810" t="s">
        <v>160</v>
      </c>
      <c r="AL2" s="810" t="s">
        <v>57</v>
      </c>
      <c r="AM2" s="861" t="s">
        <v>161</v>
      </c>
      <c r="AN2" s="976"/>
      <c r="AO2" s="977"/>
      <c r="AP2" s="242"/>
      <c r="AQ2" s="974" t="s">
        <v>11</v>
      </c>
      <c r="AR2" s="975"/>
      <c r="AS2" s="974" t="s">
        <v>231</v>
      </c>
      <c r="AT2" s="975"/>
      <c r="AU2" s="974" t="s">
        <v>233</v>
      </c>
      <c r="AV2" s="975"/>
      <c r="AW2" s="974" t="s">
        <v>157</v>
      </c>
      <c r="AX2" s="975"/>
      <c r="AY2" s="974" t="s">
        <v>235</v>
      </c>
      <c r="AZ2" s="975"/>
      <c r="BA2" s="974" t="s">
        <v>236</v>
      </c>
      <c r="BB2" s="975"/>
      <c r="BC2" s="974" t="s">
        <v>60</v>
      </c>
      <c r="BD2" s="975"/>
      <c r="BE2" s="974" t="s">
        <v>60</v>
      </c>
      <c r="BF2" s="975"/>
      <c r="BG2" s="974" t="s">
        <v>60</v>
      </c>
      <c r="BH2" s="975"/>
      <c r="BI2" s="310" t="s">
        <v>160</v>
      </c>
      <c r="BJ2" s="872" t="s">
        <v>153</v>
      </c>
      <c r="BK2" s="868"/>
      <c r="BL2" s="963" t="s">
        <v>460</v>
      </c>
      <c r="BM2" s="964"/>
      <c r="BN2" s="963" t="s">
        <v>537</v>
      </c>
      <c r="BO2" s="964"/>
      <c r="BP2" s="963" t="s">
        <v>552</v>
      </c>
      <c r="BQ2" s="964"/>
      <c r="BR2" s="963" t="s">
        <v>557</v>
      </c>
      <c r="BS2" s="964"/>
      <c r="BT2" s="963" t="s">
        <v>559</v>
      </c>
      <c r="BU2" s="966"/>
      <c r="BV2" s="963" t="s">
        <v>560</v>
      </c>
      <c r="BW2" s="964"/>
      <c r="BX2" s="963" t="s">
        <v>573</v>
      </c>
      <c r="BY2" s="964"/>
      <c r="BZ2" s="815" t="s">
        <v>214</v>
      </c>
      <c r="CA2" s="800"/>
      <c r="CB2" s="812" t="s">
        <v>57</v>
      </c>
      <c r="CC2" s="855" t="s">
        <v>571</v>
      </c>
      <c r="CD2" s="410"/>
      <c r="CE2" s="314" t="s">
        <v>566</v>
      </c>
      <c r="CF2" s="974" t="s">
        <v>576</v>
      </c>
      <c r="CG2" s="975"/>
      <c r="CH2" s="974" t="s">
        <v>538</v>
      </c>
      <c r="CI2" s="975"/>
      <c r="CJ2" s="974" t="s">
        <v>429</v>
      </c>
      <c r="CK2" s="975"/>
      <c r="CL2" s="974" t="s">
        <v>580</v>
      </c>
      <c r="CM2" s="975"/>
      <c r="CN2" s="974" t="s">
        <v>588</v>
      </c>
      <c r="CO2" s="975"/>
      <c r="CP2" s="974" t="s">
        <v>590</v>
      </c>
      <c r="CQ2" s="975"/>
      <c r="CR2" s="974" t="s">
        <v>547</v>
      </c>
      <c r="CS2" s="975"/>
      <c r="CT2" s="974" t="s">
        <v>583</v>
      </c>
      <c r="CU2" s="975"/>
      <c r="CV2" s="310" t="s">
        <v>160</v>
      </c>
      <c r="CW2" s="872" t="s">
        <v>153</v>
      </c>
      <c r="CX2" s="868"/>
      <c r="CY2" s="963"/>
      <c r="CZ2" s="964"/>
      <c r="DA2" s="963"/>
      <c r="DB2" s="964"/>
      <c r="DC2" s="963"/>
      <c r="DD2" s="964"/>
      <c r="DE2" s="963"/>
      <c r="DF2" s="964"/>
      <c r="DG2" s="963"/>
      <c r="DH2" s="966"/>
      <c r="DI2" s="963"/>
      <c r="DJ2" s="964"/>
      <c r="DK2" s="963"/>
      <c r="DL2" s="964"/>
      <c r="DM2" s="815" t="s">
        <v>214</v>
      </c>
      <c r="DN2" s="800"/>
      <c r="DO2" s="812" t="s">
        <v>57</v>
      </c>
      <c r="DP2" s="855" t="s">
        <v>571</v>
      </c>
      <c r="DQ2" s="410"/>
      <c r="DR2" s="314" t="s">
        <v>566</v>
      </c>
      <c r="DS2" s="244" t="s">
        <v>25</v>
      </c>
      <c r="DT2" s="244" t="s">
        <v>23</v>
      </c>
      <c r="DU2" s="244" t="s">
        <v>18</v>
      </c>
      <c r="DV2" s="239" t="s">
        <v>26</v>
      </c>
    </row>
    <row r="3" spans="1:126" ht="13.5" customHeight="1">
      <c r="A3" s="250" t="s">
        <v>11</v>
      </c>
      <c r="B3" s="270" t="s">
        <v>12</v>
      </c>
      <c r="C3" s="271" t="s">
        <v>13</v>
      </c>
      <c r="D3" s="738" t="s">
        <v>462</v>
      </c>
      <c r="E3" s="961"/>
      <c r="F3" s="962"/>
      <c r="G3" s="961"/>
      <c r="H3" s="962"/>
      <c r="I3" s="961" t="s">
        <v>356</v>
      </c>
      <c r="J3" s="962"/>
      <c r="K3" s="961"/>
      <c r="L3" s="962"/>
      <c r="M3" s="2"/>
      <c r="N3" s="1"/>
      <c r="O3" s="961"/>
      <c r="P3" s="962"/>
      <c r="Q3" s="347"/>
      <c r="R3" s="347"/>
      <c r="S3" s="961"/>
      <c r="T3" s="962"/>
      <c r="U3" s="866"/>
      <c r="V3" s="807" t="s">
        <v>154</v>
      </c>
      <c r="W3" s="961" t="s">
        <v>398</v>
      </c>
      <c r="X3" s="962"/>
      <c r="Y3" s="961"/>
      <c r="Z3" s="962"/>
      <c r="AA3" s="961" t="s">
        <v>408</v>
      </c>
      <c r="AB3" s="962"/>
      <c r="AC3" s="961" t="s">
        <v>396</v>
      </c>
      <c r="AD3" s="962"/>
      <c r="AE3" s="961"/>
      <c r="AF3" s="962"/>
      <c r="AG3" s="961" t="s">
        <v>402</v>
      </c>
      <c r="AH3" s="962"/>
      <c r="AI3" s="961" t="s">
        <v>403</v>
      </c>
      <c r="AJ3" s="962"/>
      <c r="AK3" s="864" t="s">
        <v>56</v>
      </c>
      <c r="AL3" s="864" t="s">
        <v>56</v>
      </c>
      <c r="AM3" s="862">
        <v>1</v>
      </c>
      <c r="AN3" s="978"/>
      <c r="AO3" s="979"/>
      <c r="AP3" s="243"/>
      <c r="AQ3" s="961" t="s">
        <v>230</v>
      </c>
      <c r="AR3" s="962"/>
      <c r="AS3" s="970" t="s">
        <v>232</v>
      </c>
      <c r="AT3" s="971"/>
      <c r="AU3" s="972" t="s">
        <v>234</v>
      </c>
      <c r="AV3" s="973"/>
      <c r="AW3" s="308"/>
      <c r="AX3" s="308"/>
      <c r="AY3" s="309"/>
      <c r="AZ3" s="307"/>
      <c r="BA3" s="961"/>
      <c r="BB3" s="962"/>
      <c r="BC3" s="970" t="s">
        <v>237</v>
      </c>
      <c r="BD3" s="971"/>
      <c r="BE3" s="972" t="s">
        <v>238</v>
      </c>
      <c r="BF3" s="971"/>
      <c r="BG3" s="972" t="s">
        <v>239</v>
      </c>
      <c r="BH3" s="971"/>
      <c r="BI3" s="311" t="s">
        <v>449</v>
      </c>
      <c r="BJ3" s="873" t="s">
        <v>593</v>
      </c>
      <c r="BK3" s="869"/>
      <c r="BL3" s="348" t="s">
        <v>442</v>
      </c>
      <c r="BM3" s="350"/>
      <c r="BN3" s="961" t="s">
        <v>536</v>
      </c>
      <c r="BO3" s="962"/>
      <c r="BP3" s="961" t="s">
        <v>553</v>
      </c>
      <c r="BQ3" s="962"/>
      <c r="BR3" s="961" t="s">
        <v>558</v>
      </c>
      <c r="BS3" s="962"/>
      <c r="BT3" s="961"/>
      <c r="BU3" s="965"/>
      <c r="BV3" s="961" t="s">
        <v>561</v>
      </c>
      <c r="BW3" s="965"/>
      <c r="BX3" s="965" t="s">
        <v>574</v>
      </c>
      <c r="BY3" s="962"/>
      <c r="BZ3" s="816" t="s">
        <v>594</v>
      </c>
      <c r="CA3" s="801"/>
      <c r="CB3" s="813" t="s">
        <v>592</v>
      </c>
      <c r="CC3" s="856" t="s">
        <v>572</v>
      </c>
      <c r="CD3" s="419"/>
      <c r="CE3" s="2"/>
      <c r="CF3" s="961"/>
      <c r="CG3" s="962"/>
      <c r="CH3" s="970" t="s">
        <v>587</v>
      </c>
      <c r="CI3" s="971"/>
      <c r="CJ3" s="972"/>
      <c r="CK3" s="973"/>
      <c r="CL3" s="308" t="s">
        <v>60</v>
      </c>
      <c r="CM3" s="308"/>
      <c r="CN3" s="309" t="s">
        <v>589</v>
      </c>
      <c r="CO3" s="307"/>
      <c r="CP3" s="961" t="s">
        <v>591</v>
      </c>
      <c r="CQ3" s="962"/>
      <c r="CR3" s="970"/>
      <c r="CS3" s="971"/>
      <c r="CT3" s="972"/>
      <c r="CU3" s="973"/>
      <c r="CV3" s="311" t="s">
        <v>449</v>
      </c>
      <c r="CW3" s="873" t="s">
        <v>595</v>
      </c>
      <c r="CX3" s="869"/>
      <c r="CY3" s="348"/>
      <c r="CZ3" s="350"/>
      <c r="DA3" s="961"/>
      <c r="DB3" s="962"/>
      <c r="DC3" s="961"/>
      <c r="DD3" s="962"/>
      <c r="DE3" s="961"/>
      <c r="DF3" s="962"/>
      <c r="DG3" s="961"/>
      <c r="DH3" s="965"/>
      <c r="DI3" s="961"/>
      <c r="DJ3" s="965"/>
      <c r="DK3" s="965"/>
      <c r="DL3" s="962"/>
      <c r="DM3" s="816" t="s">
        <v>565</v>
      </c>
      <c r="DN3" s="801"/>
      <c r="DO3" s="813" t="s">
        <v>161</v>
      </c>
      <c r="DP3" s="856" t="s">
        <v>572</v>
      </c>
      <c r="DQ3" s="419"/>
      <c r="DR3" s="2"/>
      <c r="DS3" s="249"/>
      <c r="DT3" s="249"/>
      <c r="DU3" s="244"/>
      <c r="DV3" s="250"/>
    </row>
    <row r="4" spans="1:126" ht="13.5" customHeight="1">
      <c r="A4" s="251"/>
      <c r="B4" s="249"/>
      <c r="C4" s="252"/>
      <c r="D4" s="739"/>
      <c r="E4" s="347">
        <v>5</v>
      </c>
      <c r="F4" s="347"/>
      <c r="G4" s="2">
        <v>4</v>
      </c>
      <c r="H4" s="1"/>
      <c r="I4" s="347">
        <v>3</v>
      </c>
      <c r="J4" s="347"/>
      <c r="K4" s="2">
        <v>5</v>
      </c>
      <c r="L4" s="1"/>
      <c r="M4" s="1">
        <v>3</v>
      </c>
      <c r="N4" s="1"/>
      <c r="O4" s="1">
        <v>5</v>
      </c>
      <c r="P4" s="1"/>
      <c r="Q4" s="1"/>
      <c r="R4" s="1"/>
      <c r="S4" s="351"/>
      <c r="T4" s="351"/>
      <c r="U4" s="807">
        <f>O4+M4+K4+I4+G4+E4</f>
        <v>25</v>
      </c>
      <c r="V4" s="807"/>
      <c r="W4" s="351">
        <v>7</v>
      </c>
      <c r="X4" s="351"/>
      <c r="Y4" s="351">
        <v>3</v>
      </c>
      <c r="Z4" s="351"/>
      <c r="AA4" s="351">
        <v>3</v>
      </c>
      <c r="AB4" s="351"/>
      <c r="AC4" s="352">
        <v>3</v>
      </c>
      <c r="AD4" s="351"/>
      <c r="AE4" s="351">
        <v>3</v>
      </c>
      <c r="AF4" s="351"/>
      <c r="AG4" s="351">
        <v>3</v>
      </c>
      <c r="AH4" s="351"/>
      <c r="AI4" s="351">
        <v>3</v>
      </c>
      <c r="AJ4" s="351"/>
      <c r="AK4" s="809">
        <f>AI4+AG4+AE4+AC4+AA4+Y4+W4</f>
        <v>25</v>
      </c>
      <c r="AL4" s="808"/>
      <c r="AM4" s="863">
        <f>AK4+U4</f>
        <v>50</v>
      </c>
      <c r="AN4" s="246"/>
      <c r="AO4" s="246"/>
      <c r="AP4" s="253"/>
      <c r="AQ4" s="351">
        <v>3</v>
      </c>
      <c r="AR4" s="351"/>
      <c r="AS4" s="351">
        <v>3</v>
      </c>
      <c r="AT4" s="351"/>
      <c r="AU4" s="351">
        <v>3</v>
      </c>
      <c r="AV4" s="351"/>
      <c r="AW4" s="351">
        <v>3</v>
      </c>
      <c r="AX4" s="351"/>
      <c r="AY4" s="2">
        <v>3</v>
      </c>
      <c r="AZ4" s="2"/>
      <c r="BA4" s="353">
        <v>4</v>
      </c>
      <c r="BB4" s="352"/>
      <c r="BC4" s="353">
        <v>3</v>
      </c>
      <c r="BD4" s="352"/>
      <c r="BE4" s="353">
        <v>3</v>
      </c>
      <c r="BF4" s="354"/>
      <c r="BG4" s="353">
        <v>3</v>
      </c>
      <c r="BH4" s="354"/>
      <c r="BI4" s="351">
        <f>BG4+BE4+BC4+BA4+AY4+AW4+AU4+AS4+AQ4</f>
        <v>28</v>
      </c>
      <c r="BJ4" s="809"/>
      <c r="BK4" s="870"/>
      <c r="BL4" s="353">
        <v>2</v>
      </c>
      <c r="BM4" s="352"/>
      <c r="BN4" s="354">
        <v>5</v>
      </c>
      <c r="BO4" s="354"/>
      <c r="BP4" s="353">
        <v>4</v>
      </c>
      <c r="BQ4" s="352"/>
      <c r="BR4" s="2">
        <v>3</v>
      </c>
      <c r="BS4" s="1"/>
      <c r="BT4" s="354">
        <v>3</v>
      </c>
      <c r="BU4" s="353"/>
      <c r="BV4" s="354">
        <v>3</v>
      </c>
      <c r="BW4" s="353"/>
      <c r="BX4" s="354">
        <v>3</v>
      </c>
      <c r="BY4" s="352"/>
      <c r="BZ4" s="817">
        <f>BX4+BV4+BT4+BR4+BP4+BN4+BL4</f>
        <v>23</v>
      </c>
      <c r="CA4" s="817"/>
      <c r="CB4" s="814">
        <f>BZ4+BI4</f>
        <v>51</v>
      </c>
      <c r="CC4" s="857" t="s">
        <v>569</v>
      </c>
      <c r="CD4" s="245"/>
      <c r="CE4" s="639"/>
      <c r="CF4" s="351">
        <v>1</v>
      </c>
      <c r="CG4" s="351"/>
      <c r="CH4" s="351">
        <v>4</v>
      </c>
      <c r="CI4" s="351"/>
      <c r="CJ4" s="351">
        <v>3</v>
      </c>
      <c r="CK4" s="351"/>
      <c r="CL4" s="351">
        <v>3</v>
      </c>
      <c r="CM4" s="351"/>
      <c r="CN4" s="2">
        <v>3</v>
      </c>
      <c r="CO4" s="2"/>
      <c r="CP4" s="353">
        <v>3</v>
      </c>
      <c r="CQ4" s="352"/>
      <c r="CR4" s="353">
        <v>3</v>
      </c>
      <c r="CS4" s="352"/>
      <c r="CT4" s="353">
        <v>5</v>
      </c>
      <c r="CU4" s="354"/>
      <c r="CV4" s="351">
        <f>CT4+CR4+CP4+CN4+CL4+CJ4+CH4+CF4</f>
        <v>25</v>
      </c>
      <c r="CW4" s="809"/>
      <c r="CX4" s="870"/>
      <c r="CY4" s="353"/>
      <c r="CZ4" s="352"/>
      <c r="DA4" s="354"/>
      <c r="DB4" s="354"/>
      <c r="DC4" s="353"/>
      <c r="DD4" s="352"/>
      <c r="DE4" s="2"/>
      <c r="DF4" s="1"/>
      <c r="DG4" s="354"/>
      <c r="DH4" s="353"/>
      <c r="DI4" s="354"/>
      <c r="DJ4" s="353"/>
      <c r="DK4" s="354"/>
      <c r="DL4" s="352"/>
      <c r="DM4" s="817">
        <f>DK4+DI4+DG4+DE4+DC4+DA4+CY4</f>
        <v>0</v>
      </c>
      <c r="DN4" s="817"/>
      <c r="DO4" s="814">
        <f>DM4+CV4</f>
        <v>25</v>
      </c>
      <c r="DP4" s="857" t="s">
        <v>569</v>
      </c>
      <c r="DQ4" s="245"/>
      <c r="DR4" s="639"/>
      <c r="DS4" s="254"/>
      <c r="DT4" s="254"/>
      <c r="DU4" s="255"/>
      <c r="DV4" s="251"/>
    </row>
    <row r="5" spans="1:126" ht="13.5" customHeight="1">
      <c r="A5" s="256">
        <v>1</v>
      </c>
      <c r="B5" s="315" t="s">
        <v>210</v>
      </c>
      <c r="C5" s="325" t="s">
        <v>27</v>
      </c>
      <c r="D5" s="746">
        <v>33911</v>
      </c>
      <c r="E5" s="257">
        <v>6</v>
      </c>
      <c r="F5" s="257"/>
      <c r="G5" s="257">
        <v>6</v>
      </c>
      <c r="H5" s="257"/>
      <c r="I5" s="257">
        <v>6</v>
      </c>
      <c r="J5" s="257"/>
      <c r="K5" s="257">
        <v>5</v>
      </c>
      <c r="L5" s="355" t="s">
        <v>409</v>
      </c>
      <c r="M5" s="355">
        <v>0</v>
      </c>
      <c r="N5" s="355" t="s">
        <v>425</v>
      </c>
      <c r="O5" s="355">
        <v>6</v>
      </c>
      <c r="P5" s="355"/>
      <c r="Q5" s="355"/>
      <c r="R5" s="355"/>
      <c r="S5" s="257">
        <v>7</v>
      </c>
      <c r="T5" s="258"/>
      <c r="U5" s="257">
        <f>O5*$O$4+M5*$M$4+K5*$K$4+I5*$I$4+G5*$G$4+E5*$E$4</f>
        <v>127</v>
      </c>
      <c r="V5" s="356">
        <f>U5/$U$4</f>
        <v>5.08</v>
      </c>
      <c r="W5" s="257">
        <v>6</v>
      </c>
      <c r="X5" s="257"/>
      <c r="Y5" s="257">
        <v>6</v>
      </c>
      <c r="Z5" s="257"/>
      <c r="AA5" s="257">
        <v>7</v>
      </c>
      <c r="AB5" s="257"/>
      <c r="AC5" s="257">
        <v>6</v>
      </c>
      <c r="AD5" s="257">
        <v>4</v>
      </c>
      <c r="AE5" s="257">
        <v>5</v>
      </c>
      <c r="AF5" s="257"/>
      <c r="AG5" s="257">
        <v>5</v>
      </c>
      <c r="AH5" s="258"/>
      <c r="AI5" s="257">
        <v>6</v>
      </c>
      <c r="AJ5" s="258"/>
      <c r="AK5" s="496">
        <f>AI5*$AI$4+AG5*$AG$4+AE5*$AE$4+AC5*$AC$4+AA5*$AA$4+Y5*$Y$4+W5*$W$4</f>
        <v>147</v>
      </c>
      <c r="AL5" s="358">
        <f>AK5/$AK$4</f>
        <v>5.88</v>
      </c>
      <c r="AM5" s="538">
        <f>(AK5+U5)/$AM$4</f>
        <v>5.48</v>
      </c>
      <c r="AN5" s="384" t="str">
        <f>IF(AM5&gt;=8.995,"XuÊt s¾c",IF(AM5&gt;=7.995,"Giái",IF(AM5&gt;=6.995,"Kh¸",IF(AM5&gt;=5.995,"TB Kh¸",IF(AM5&gt;=4.995,"Trung b×nh",IF(AM5&gt;=3.995,"YÕu",IF(AM5&lt;3.995,"KÐm")))))))</f>
        <v>Trung b×nh</v>
      </c>
      <c r="AO5" s="859">
        <f>SUM((IF(E5&gt;=5,0,$E$4)),(IF(G5&gt;=5,0,$G$4)),(IF(I5&gt;=5,0,$I$4)),(IF(K5&gt;=5,0,$K$4)),(IF(M5&gt;=5,0,$M$4)),(IF(O5&gt;=5,0,$O$4)),(IF(Y5&gt;=5,0,$Y$4)),(IF(AE5&gt;=5,0,$AE$4)),(IF(AC5&gt;=5,0,$AC$4)),(IF(W5&gt;=5,0,$W$4)),(IF(AG5&gt;=5,0,$AG$4)),(IF(AI5&gt;=5,0,$AI$4)),(IF(AA5&gt;=5,0,$AA$4)))</f>
        <v>3</v>
      </c>
      <c r="AP5" s="388" t="str">
        <f>IF($AM5&lt;3.495,"Th«i häc",IF($AM5&lt;4.995,"Ngõng häc",IF($AL5&gt;25,"Ngõng häc","Lªn Líp")))</f>
        <v>Lªn Líp</v>
      </c>
      <c r="AQ5" s="257">
        <v>5</v>
      </c>
      <c r="AR5" s="258">
        <v>4</v>
      </c>
      <c r="AS5" s="257">
        <v>5</v>
      </c>
      <c r="AT5" s="258">
        <v>4</v>
      </c>
      <c r="AU5" s="257">
        <v>4</v>
      </c>
      <c r="AV5" s="258">
        <v>4</v>
      </c>
      <c r="AW5" s="257">
        <v>3</v>
      </c>
      <c r="AX5" s="258">
        <v>3</v>
      </c>
      <c r="AY5" s="257">
        <v>6</v>
      </c>
      <c r="AZ5" s="258"/>
      <c r="BA5" s="257"/>
      <c r="BB5" s="258"/>
      <c r="BC5" s="257">
        <v>3</v>
      </c>
      <c r="BD5" s="258">
        <v>2</v>
      </c>
      <c r="BE5" s="257">
        <v>5</v>
      </c>
      <c r="BF5" s="258">
        <v>4</v>
      </c>
      <c r="BG5" s="257">
        <v>4</v>
      </c>
      <c r="BH5" s="258">
        <v>4</v>
      </c>
      <c r="BI5" s="257">
        <f>BG5*$BG$4+BE5*$BE$4+BC5*$BC$4+BA5*$BA$4+AY5*$AY$4+AW5*$AW$4+AU5*$AU$4+AS5*$AS$4+AQ5*$AQ$4</f>
        <v>105</v>
      </c>
      <c r="BJ5" s="434">
        <f>BI5/$BI$4</f>
        <v>3.75</v>
      </c>
      <c r="BK5" s="859">
        <f>SUM((IF(AQ5&gt;=5,0,$AQ$4)),(IF(AS5&gt;=5,0,$AS$4)),(IF(AU5&gt;=5,0,$AU$4)),(IF(AW5&gt;=5,0,$AW$4)),(IF(AY5&gt;=5,0,$AY$4)),(IF(BA5&gt;=5,0,$BA$4)),(IF(BC5&gt;=5,0,$BC$4)),(IF(BE5&gt;=5,0,$BE$4)),(IF(BG5&gt;=5,0,$BG$4)),AO5)</f>
        <v>19</v>
      </c>
      <c r="BL5" s="257">
        <v>8</v>
      </c>
      <c r="BM5" s="258"/>
      <c r="BN5" s="257">
        <v>7</v>
      </c>
      <c r="BO5" s="258"/>
      <c r="BP5" s="257">
        <v>5</v>
      </c>
      <c r="BQ5" s="258"/>
      <c r="BR5" s="257">
        <v>5</v>
      </c>
      <c r="BS5" s="359">
        <v>4</v>
      </c>
      <c r="BT5" s="257">
        <v>5</v>
      </c>
      <c r="BU5" s="360"/>
      <c r="BV5" s="257">
        <v>5</v>
      </c>
      <c r="BW5" s="359"/>
      <c r="BX5" s="257">
        <v>7</v>
      </c>
      <c r="BY5" s="359"/>
      <c r="BZ5" s="257">
        <f>BX5*$BX$4+BV5*$BV$4+BT5*$BT$4+BR5*$BR$4+BP5*$BP$4+BN5*$BN$4+BL5*$BL$4</f>
        <v>137</v>
      </c>
      <c r="CA5" s="357">
        <f>BZ5/$BZ$4</f>
        <v>5.956521739130435</v>
      </c>
      <c r="CB5" s="357">
        <f>(BZ5+BI5)/$CB$4</f>
        <v>4.745098039215686</v>
      </c>
      <c r="CC5" s="844">
        <f>SUM((IF(BL5&gt;=5,0,$BL$4)),(IF(BN5&gt;=5,0,$BN$4)),(IF(BP5&gt;=5,0,$BP$4)),(IF(BR5&gt;=5,0,$BR$4)),(IF(BT5&gt;=5,0,$BT$4)),(IF(BV5&gt;=5,0,$BV$4)),(IF(BX5&gt;=5,0,$BX$4)),BK5)</f>
        <v>19</v>
      </c>
      <c r="CD5" s="384" t="str">
        <f>IF(CB5&gt;=8.995,"XuÊt s¾c",IF(CB5&gt;=7.995,"Giái",IF(CB5&gt;=6.995,"Kh¸",IF(CB5&gt;=5.995,"TB Kh¸",IF(CB5&gt;=4.995,"Trung b×nh",IF(CB5&gt;=3.995,"YÕu",IF(CB5&lt;3.995,"KÐm")))))))</f>
        <v>YÕu</v>
      </c>
      <c r="CE5" s="831" t="str">
        <f>IF($CB5&lt;3.495,"Th«i häc",IF($CB5&lt;4.995,"Ngõng häc",IF($CC5&gt;25,"Ngõng häc","Lªn líp")))</f>
        <v>Ngõng häc</v>
      </c>
      <c r="CF5" s="257">
        <v>0</v>
      </c>
      <c r="CG5" s="258"/>
      <c r="CH5" s="257"/>
      <c r="CI5" s="258"/>
      <c r="CJ5" s="257"/>
      <c r="CK5" s="258"/>
      <c r="CL5" s="257"/>
      <c r="CM5" s="258"/>
      <c r="CN5" s="257"/>
      <c r="CO5" s="258"/>
      <c r="CP5" s="257"/>
      <c r="CQ5" s="258"/>
      <c r="CR5" s="257"/>
      <c r="CS5" s="258"/>
      <c r="CT5" s="257"/>
      <c r="CU5" s="258"/>
      <c r="CV5" s="257">
        <f>CT5*$CT$4+CR5*$CR$4+CP5*$CP$4+CN5*$CN$4+CL5*$CL$4+CJ5*$CJ$4+CH5*$CH$4+CF5*$CF$4</f>
        <v>0</v>
      </c>
      <c r="CW5" s="434">
        <f>CV5/$CV$4</f>
        <v>0</v>
      </c>
      <c r="CX5" s="859">
        <f>SUM((IF(CF5&gt;=5,0,$CF$4)),(IF(CH5&gt;=5,0,$CH$4)),(IF(CJ5&gt;=5,0,$CJ$4)),(IF(CL5&gt;=5,0,$CL$4)),(IF(CN5&gt;=5,0,$CN$4)),(IF(CP5&gt;=5,0,$CP$4)),(IF(CR5&gt;=5,0,$CR$4)),(IF(CT5&gt;=5,0,$CT$4)),CC5)</f>
        <v>44</v>
      </c>
      <c r="CY5" s="933" t="str">
        <f>IF(CW5&gt;=8.995,"Xuất sắc",IF(CW5&gt;=7.995,"Giỏi",IF(CW5&gt;=6.995,"Khá",IF(CW5&gt;=5.995,"TB Khá",IF(CW5&gt;=4.995,"Trung bình",IF(CW5&gt;=3.995,"Yếu",IF(CW5&lt;3.995,"Kém")))))))</f>
        <v>Kém</v>
      </c>
      <c r="CZ5" s="258"/>
      <c r="DA5" s="257"/>
      <c r="DB5" s="258"/>
      <c r="DC5" s="257"/>
      <c r="DD5" s="258"/>
      <c r="DE5" s="257"/>
      <c r="DF5" s="359"/>
      <c r="DG5" s="257"/>
      <c r="DH5" s="360"/>
      <c r="DI5" s="257"/>
      <c r="DJ5" s="359"/>
      <c r="DK5" s="257"/>
      <c r="DL5" s="359"/>
      <c r="DM5" s="257" t="e">
        <f>DK5*$BX$4+DI5*$BV$4+DG5*$BT$4+DE5*$BR$4+DC5*$BP$4+DA5*$BN$4+CY5*$BL$4</f>
        <v>#VALUE!</v>
      </c>
      <c r="DN5" s="357" t="e">
        <f>DM5/$BZ$4</f>
        <v>#VALUE!</v>
      </c>
      <c r="DO5" s="357" t="e">
        <f>(DM5+CV5)/$CB$4</f>
        <v>#VALUE!</v>
      </c>
      <c r="DP5" s="844">
        <f>SUM((IF(CY5&gt;=5,0,$BL$4)),(IF(DA5&gt;=5,0,$BN$4)),(IF(DC5&gt;=5,0,$BP$4)),(IF(DE5&gt;=5,0,$BR$4)),(IF(DG5&gt;=5,0,$BT$4)),(IF(DI5&gt;=5,0,$BV$4)),(IF(DK5&gt;=5,0,$BX$4)),CX5)</f>
        <v>65</v>
      </c>
      <c r="DQ5" s="384" t="e">
        <f>IF(DO5&gt;=8.995,"XuÊt s¾c",IF(DO5&gt;=7.995,"Giái",IF(DO5&gt;=6.995,"Kh¸",IF(DO5&gt;=5.995,"TB Kh¸",IF(DO5&gt;=4.995,"Trung b×nh",IF(DO5&gt;=3.995,"YÕu",IF(DO5&lt;3.995,"KÐm")))))))</f>
        <v>#VALUE!</v>
      </c>
      <c r="DR5" s="831" t="str">
        <f>IF($CB5&lt;3.495,"Th«i häc",IF($CB5&lt;4.995,"Ngõng häc",IF($CB5&gt;25,"Ngõng häc","Lªn líp")))</f>
        <v>Ngõng häc</v>
      </c>
      <c r="DS5" s="262"/>
      <c r="DT5" s="262"/>
      <c r="DU5" s="262"/>
      <c r="DV5" s="265"/>
    </row>
    <row r="6" spans="1:126" ht="13.5" customHeight="1">
      <c r="A6" s="256">
        <v>2</v>
      </c>
      <c r="B6" s="232" t="s">
        <v>281</v>
      </c>
      <c r="C6" s="326" t="s">
        <v>27</v>
      </c>
      <c r="D6" s="747" t="s">
        <v>463</v>
      </c>
      <c r="E6" s="257">
        <v>7</v>
      </c>
      <c r="F6" s="257"/>
      <c r="G6" s="257">
        <v>5</v>
      </c>
      <c r="H6" s="257"/>
      <c r="I6" s="257">
        <v>5</v>
      </c>
      <c r="J6" s="257"/>
      <c r="K6" s="257">
        <v>6</v>
      </c>
      <c r="L6" s="355" t="s">
        <v>519</v>
      </c>
      <c r="M6" s="355">
        <v>6</v>
      </c>
      <c r="N6" s="355"/>
      <c r="O6" s="355">
        <v>5</v>
      </c>
      <c r="P6" s="355"/>
      <c r="Q6" s="355"/>
      <c r="R6" s="355"/>
      <c r="S6" s="257">
        <v>7</v>
      </c>
      <c r="T6" s="336"/>
      <c r="U6" s="257">
        <f aca="true" t="shared" si="0" ref="U6:U44">O6*$O$4+M6*$M$4+K6*$K$4+I6*$I$4+G6*$G$4+E6*$E$4</f>
        <v>143</v>
      </c>
      <c r="V6" s="356">
        <f aca="true" t="shared" si="1" ref="V6:V44">U6/$U$4</f>
        <v>5.72</v>
      </c>
      <c r="W6" s="257">
        <v>6</v>
      </c>
      <c r="X6" s="257"/>
      <c r="Y6" s="257">
        <v>7</v>
      </c>
      <c r="Z6" s="257"/>
      <c r="AA6" s="257">
        <v>6</v>
      </c>
      <c r="AB6" s="257"/>
      <c r="AC6" s="257">
        <v>6</v>
      </c>
      <c r="AD6" s="257">
        <v>4</v>
      </c>
      <c r="AE6" s="257">
        <v>6</v>
      </c>
      <c r="AF6" s="257"/>
      <c r="AG6" s="257">
        <v>7</v>
      </c>
      <c r="AH6" s="258"/>
      <c r="AI6" s="257">
        <v>6</v>
      </c>
      <c r="AJ6" s="258"/>
      <c r="AK6" s="257">
        <f aca="true" t="shared" si="2" ref="AK6:AK44">AI6*$AI$4+AG6*$AG$4+AE6*$AE$4+AC6*$AC$4+AA6*$AA$4+Y6*$Y$4+W6*$W$4</f>
        <v>156</v>
      </c>
      <c r="AL6" s="357">
        <f aca="true" t="shared" si="3" ref="AL6:AL44">AK6/$AK$4</f>
        <v>6.24</v>
      </c>
      <c r="AM6" s="446">
        <f aca="true" t="shared" si="4" ref="AM6:AM44">(AK6+U6)/$AM$4</f>
        <v>5.98</v>
      </c>
      <c r="AN6" s="256" t="str">
        <f aca="true" t="shared" si="5" ref="AN6:AN44">IF(AM6&gt;=8.995,"XuÊt s¾c",IF(AM6&gt;=7.995,"Giái",IF(AM6&gt;=6.995,"Kh¸",IF(AM6&gt;=5.995,"TB Kh¸",IF(AM6&gt;=4.995,"Trung b×nh",IF(AM6&gt;=3.995,"YÕu",IF(AM6&lt;3.995,"KÐm")))))))</f>
        <v>Trung b×nh</v>
      </c>
      <c r="AO6" s="860">
        <f aca="true" t="shared" si="6" ref="AO6:AO43">SUM((IF(E6&gt;=5,0,$E$4)),(IF(G6&gt;=5,0,$G$4)),(IF(I6&gt;=5,0,$I$4)),(IF(K6&gt;=5,0,$K$4)),(IF(M6&gt;=5,0,$M$4)),(IF(O6&gt;=5,0,$O$4)),(IF(Y6&gt;=5,0,$Y$4)),(IF(AE6&gt;=5,0,$AE$4)),(IF(AC6&gt;=5,0,$AC$4)),(IF(W6&gt;=5,0,$W$4)),(IF(AG6&gt;=5,0,$AG$4)),(IF(AI6&gt;=5,0,$AI$4)),(IF(AA6&gt;=5,0,$AA$4)))</f>
        <v>0</v>
      </c>
      <c r="AP6" s="389" t="str">
        <f aca="true" t="shared" si="7" ref="AP6:AP44">IF($AM6&lt;3.495,"Th«i häc",IF($AM6&lt;4.995,"Ngõng häc",IF($AL6&gt;25,"Ngõng häc","Lªn Líp")))</f>
        <v>Lªn Líp</v>
      </c>
      <c r="AQ6" s="257">
        <v>5</v>
      </c>
      <c r="AR6" s="258"/>
      <c r="AS6" s="257">
        <v>5</v>
      </c>
      <c r="AT6" s="258"/>
      <c r="AU6" s="257">
        <v>5</v>
      </c>
      <c r="AV6" s="258"/>
      <c r="AW6" s="257">
        <v>6</v>
      </c>
      <c r="AX6" s="258"/>
      <c r="AY6" s="257">
        <v>6</v>
      </c>
      <c r="AZ6" s="258"/>
      <c r="BA6" s="257">
        <v>9</v>
      </c>
      <c r="BB6" s="258"/>
      <c r="BC6" s="257">
        <v>8</v>
      </c>
      <c r="BD6" s="258"/>
      <c r="BE6" s="257">
        <v>8</v>
      </c>
      <c r="BF6" s="258"/>
      <c r="BG6" s="257">
        <v>6</v>
      </c>
      <c r="BH6" s="258">
        <v>4</v>
      </c>
      <c r="BI6" s="257">
        <f aca="true" t="shared" si="8" ref="BI6:BI44">BG6*$BG$4+BE6*$BE$4+BC6*$BC$4+BA6*$BA$4+AY6*$AY$4+AW6*$AW$4+AU6*$AU$4+AS6*$AS$4+AQ6*$AQ$4</f>
        <v>183</v>
      </c>
      <c r="BJ6" s="434">
        <f aca="true" t="shared" si="9" ref="BJ6:BJ44">BI6/$BI$4</f>
        <v>6.535714285714286</v>
      </c>
      <c r="BK6" s="871">
        <f>SUM((IF(AQ6&gt;=5,0,$AQ$4)),(IF(AS6&gt;=5,0,$AS$4)),(IF(AU6&gt;=5,0,$AU$4)),(IF(AW6&gt;=5,0,$AW$4)),(IF(AY6&gt;=5,0,$AY$4)),(IF(BA6&gt;=5,0,$BA$4)),(IF(BC6&gt;=5,0,$BC$4)),(IF(BE6&gt;=5,0,$BE$4)),(IF(BG6&gt;=5,0,$BG$4)),AO6)</f>
        <v>0</v>
      </c>
      <c r="BL6" s="257">
        <v>8</v>
      </c>
      <c r="BM6" s="258"/>
      <c r="BN6" s="257">
        <v>7</v>
      </c>
      <c r="BO6" s="258"/>
      <c r="BP6" s="257">
        <v>8</v>
      </c>
      <c r="BQ6" s="258"/>
      <c r="BR6" s="257">
        <v>7</v>
      </c>
      <c r="BS6" s="258"/>
      <c r="BT6" s="257">
        <v>6</v>
      </c>
      <c r="BU6" s="361"/>
      <c r="BV6" s="257">
        <v>8</v>
      </c>
      <c r="BW6" s="258"/>
      <c r="BX6" s="257">
        <v>9</v>
      </c>
      <c r="BY6" s="258"/>
      <c r="BZ6" s="257">
        <f aca="true" t="shared" si="10" ref="BZ6:BZ44">BX6*$BX$4+BV6*$BV$4+BT6*$BT$4+BR6*$BR$4+BP6*$BP$4+BN6*$BN$4+BL6*$BL$4</f>
        <v>173</v>
      </c>
      <c r="CA6" s="357">
        <f aca="true" t="shared" si="11" ref="CA6:CA44">BZ6/$BZ$4</f>
        <v>7.521739130434782</v>
      </c>
      <c r="CB6" s="357">
        <f aca="true" t="shared" si="12" ref="CB6:CB44">(BZ6+BI6)/$CB$4</f>
        <v>6.980392156862745</v>
      </c>
      <c r="CC6" s="845">
        <f aca="true" t="shared" si="13" ref="CC6:CC44">SUM((IF(BL6&gt;=5,0,$BL$4)),(IF(BN6&gt;=5,0,$BN$4)),(IF(BP6&gt;=5,0,$BP$4)),(IF(BR6&gt;=5,0,$BR$4)),(IF(BT6&gt;=5,0,$BT$4)),(IF(BV6&gt;=5,0,$BV$4)),(IF(BX6&gt;=5,0,$BX$4)),BK6)</f>
        <v>0</v>
      </c>
      <c r="CD6" s="256" t="str">
        <f aca="true" t="shared" si="14" ref="CD6:CD42">IF(CB6&gt;=8.995,"XuÊt s¾c",IF(CB6&gt;=7.995,"Giái",IF(CB6&gt;=6.995,"Kh¸",IF(CB6&gt;=5.995,"TB Kh¸",IF(CB6&gt;=4.995,"Trung b×nh",IF(CB6&gt;=3.995,"YÕu",IF(CB6&lt;3.995,"KÐm")))))))</f>
        <v>TB Kh¸</v>
      </c>
      <c r="CE6" s="831" t="str">
        <f aca="true" t="shared" si="15" ref="CE6:CE44">IF($CB6&lt;3.495,"Th«i häc",IF($CB6&lt;4.995,"Ngõng häc",IF($CC6&gt;25,"Ngõng häc","Lªn líp")))</f>
        <v>Lªn líp</v>
      </c>
      <c r="CF6" s="257">
        <v>7</v>
      </c>
      <c r="CG6" s="258"/>
      <c r="CH6" s="257">
        <v>7</v>
      </c>
      <c r="CI6" s="258"/>
      <c r="CJ6" s="257">
        <v>7</v>
      </c>
      <c r="CK6" s="258"/>
      <c r="CL6" s="257">
        <v>9</v>
      </c>
      <c r="CM6" s="258"/>
      <c r="CN6" s="257">
        <v>7</v>
      </c>
      <c r="CO6" s="258"/>
      <c r="CP6" s="257">
        <v>7</v>
      </c>
      <c r="CQ6" s="258"/>
      <c r="CR6" s="257">
        <v>7</v>
      </c>
      <c r="CS6" s="258"/>
      <c r="CT6" s="257">
        <v>7</v>
      </c>
      <c r="CU6" s="258"/>
      <c r="CV6" s="257">
        <f aca="true" t="shared" si="16" ref="CV6:CV44">CT6*$CT$4+CR6*$CR$4+CP6*$CP$4+CN6*$CN$4+CL6*$CL$4+CJ6*$CJ$4+CH6*$CH$4+CF6*$CF$4</f>
        <v>181</v>
      </c>
      <c r="CW6" s="434">
        <f aca="true" t="shared" si="17" ref="CW6:CW44">CV6/$CV$4</f>
        <v>7.24</v>
      </c>
      <c r="CX6" s="860">
        <f aca="true" t="shared" si="18" ref="CX6:CX44">SUM((IF(CF6&gt;=5,0,$CF$4)),(IF(CH6&gt;=5,0,$CH$4)),(IF(CJ6&gt;=5,0,$CJ$4)),(IF(CL6&gt;=5,0,$CL$4)),(IF(CN6&gt;=5,0,$CN$4)),(IF(CP6&gt;=5,0,$CP$4)),(IF(CR6&gt;=5,0,$CR$4)),(IF(CT6&gt;=5,0,$CT$4)),CC6)</f>
        <v>0</v>
      </c>
      <c r="CY6" s="933" t="str">
        <f aca="true" t="shared" si="19" ref="CY6:CY44">IF(CW6&gt;=8.995,"Xuất sắc",IF(CW6&gt;=7.995,"Giỏi",IF(CW6&gt;=6.995,"Khá",IF(CW6&gt;=5.995,"TB Khá",IF(CW6&gt;=4.995,"Trung bình",IF(CW6&gt;=3.995,"Yếu",IF(CW6&lt;3.995,"Kém")))))))</f>
        <v>Khá</v>
      </c>
      <c r="CZ6" s="258"/>
      <c r="DA6" s="257"/>
      <c r="DB6" s="258"/>
      <c r="DC6" s="257"/>
      <c r="DD6" s="258"/>
      <c r="DE6" s="257"/>
      <c r="DF6" s="258"/>
      <c r="DG6" s="257"/>
      <c r="DH6" s="361"/>
      <c r="DI6" s="257"/>
      <c r="DJ6" s="258"/>
      <c r="DK6" s="257"/>
      <c r="DL6" s="258"/>
      <c r="DM6" s="257" t="e">
        <f aca="true" t="shared" si="20" ref="DM6:DM44">DK6*$BX$4+DI6*$BV$4+DG6*$BT$4+DE6*$BR$4+DC6*$BP$4+DA6*$BN$4+CY6*$BL$4</f>
        <v>#VALUE!</v>
      </c>
      <c r="DN6" s="357" t="e">
        <f aca="true" t="shared" si="21" ref="DN6:DN44">DM6/$BZ$4</f>
        <v>#VALUE!</v>
      </c>
      <c r="DO6" s="357" t="e">
        <f aca="true" t="shared" si="22" ref="DO6:DO44">(DM6+CV6)/$CB$4</f>
        <v>#VALUE!</v>
      </c>
      <c r="DP6" s="845">
        <f aca="true" t="shared" si="23" ref="DP6:DP44">SUM((IF(CY6&gt;=5,0,$BL$4)),(IF(DA6&gt;=5,0,$BN$4)),(IF(DC6&gt;=5,0,$BP$4)),(IF(DE6&gt;=5,0,$BR$4)),(IF(DG6&gt;=5,0,$BT$4)),(IF(DI6&gt;=5,0,$BV$4)),(IF(DK6&gt;=5,0,$BX$4)),CX6)</f>
        <v>21</v>
      </c>
      <c r="DQ6" s="256" t="e">
        <f aca="true" t="shared" si="24" ref="DQ6:DQ42">IF(DO6&gt;=8.995,"XuÊt s¾c",IF(DO6&gt;=7.995,"Giái",IF(DO6&gt;=6.995,"Kh¸",IF(DO6&gt;=5.995,"TB Kh¸",IF(DO6&gt;=4.995,"Trung b×nh",IF(DO6&gt;=3.995,"YÕu",IF(DO6&lt;3.995,"KÐm")))))))</f>
        <v>#VALUE!</v>
      </c>
      <c r="DR6" s="832" t="str">
        <f aca="true" t="shared" si="25" ref="DR6:DR44">IF($CB6&lt;3.495,"Th«i häc",IF($CB6&lt;4.995,"Ngõng häc",IF($CB6&gt;25,"Ngõng häc","Lªn líp")))</f>
        <v>Lªn líp</v>
      </c>
      <c r="DS6" s="260"/>
      <c r="DT6" s="260"/>
      <c r="DU6" s="260"/>
      <c r="DV6" s="261"/>
    </row>
    <row r="7" spans="1:126" s="451" customFormat="1" ht="13.5" customHeight="1">
      <c r="A7" s="402">
        <v>3</v>
      </c>
      <c r="B7" s="548" t="s">
        <v>282</v>
      </c>
      <c r="C7" s="510" t="s">
        <v>283</v>
      </c>
      <c r="D7" s="748" t="s">
        <v>464</v>
      </c>
      <c r="E7" s="724">
        <v>5</v>
      </c>
      <c r="F7" s="660"/>
      <c r="G7" s="554">
        <v>5</v>
      </c>
      <c r="H7" s="445"/>
      <c r="I7" s="554">
        <v>5</v>
      </c>
      <c r="J7" s="445"/>
      <c r="K7" s="554">
        <v>4</v>
      </c>
      <c r="L7" s="554">
        <v>3</v>
      </c>
      <c r="M7" s="554">
        <v>5</v>
      </c>
      <c r="N7" s="554">
        <v>4</v>
      </c>
      <c r="O7" s="554">
        <v>5</v>
      </c>
      <c r="P7" s="554">
        <v>4</v>
      </c>
      <c r="Q7" s="554"/>
      <c r="R7" s="725"/>
      <c r="S7" s="554">
        <v>6</v>
      </c>
      <c r="T7" s="725"/>
      <c r="U7" s="257">
        <f t="shared" si="0"/>
        <v>120</v>
      </c>
      <c r="V7" s="356">
        <f t="shared" si="1"/>
        <v>4.8</v>
      </c>
      <c r="W7" s="445">
        <v>5</v>
      </c>
      <c r="X7" s="445"/>
      <c r="Y7" s="445">
        <v>5</v>
      </c>
      <c r="Z7" s="445"/>
      <c r="AA7" s="445">
        <v>7</v>
      </c>
      <c r="AB7" s="445"/>
      <c r="AC7" s="445">
        <v>6</v>
      </c>
      <c r="AD7" s="445"/>
      <c r="AE7" s="445">
        <v>4</v>
      </c>
      <c r="AF7" s="445">
        <v>3</v>
      </c>
      <c r="AG7" s="445">
        <v>6</v>
      </c>
      <c r="AH7" s="725"/>
      <c r="AI7" s="445">
        <v>5</v>
      </c>
      <c r="AJ7" s="725"/>
      <c r="AK7" s="257">
        <f t="shared" si="2"/>
        <v>134</v>
      </c>
      <c r="AL7" s="357">
        <f t="shared" si="3"/>
        <v>5.36</v>
      </c>
      <c r="AM7" s="446">
        <f t="shared" si="4"/>
        <v>5.08</v>
      </c>
      <c r="AN7" s="402" t="str">
        <f t="shared" si="5"/>
        <v>Trung b×nh</v>
      </c>
      <c r="AO7" s="860">
        <f t="shared" si="6"/>
        <v>8</v>
      </c>
      <c r="AP7" s="403" t="str">
        <f t="shared" si="7"/>
        <v>Lªn Líp</v>
      </c>
      <c r="AQ7" s="445">
        <v>5</v>
      </c>
      <c r="AR7" s="725" t="s">
        <v>517</v>
      </c>
      <c r="AS7" s="445">
        <v>5</v>
      </c>
      <c r="AT7" s="725"/>
      <c r="AU7" s="445">
        <v>6</v>
      </c>
      <c r="AV7" s="725"/>
      <c r="AW7" s="445">
        <v>5</v>
      </c>
      <c r="AX7" s="725"/>
      <c r="AY7" s="445">
        <v>5</v>
      </c>
      <c r="AZ7" s="726"/>
      <c r="BA7" s="445">
        <v>6</v>
      </c>
      <c r="BB7" s="794"/>
      <c r="BC7" s="445">
        <v>5</v>
      </c>
      <c r="BD7" s="726" t="s">
        <v>411</v>
      </c>
      <c r="BE7" s="445">
        <v>5</v>
      </c>
      <c r="BF7" s="726"/>
      <c r="BG7" s="445">
        <v>6</v>
      </c>
      <c r="BH7" s="794"/>
      <c r="BI7" s="257">
        <f t="shared" si="8"/>
        <v>150</v>
      </c>
      <c r="BJ7" s="434">
        <f t="shared" si="9"/>
        <v>5.357142857142857</v>
      </c>
      <c r="BK7" s="860">
        <f aca="true" t="shared" si="26" ref="BK7:BK44">SUM((IF(AQ7&gt;=5,0,$AQ$4)),(IF(AS7&gt;=5,0,$AS$4)),(IF(AU7&gt;=5,0,$AU$4)),(IF(AW7&gt;=5,0,$AW$4)),(IF(AY7&gt;=5,0,$AY$4)),(IF(BA7&gt;=5,0,$BA$4)),(IF(BC7&gt;=5,0,$BC$4)),(IF(BE7&gt;=5,0,$BE$4)),(IF(BG7&gt;=5,0,$BG$4)),AO7)</f>
        <v>8</v>
      </c>
      <c r="BL7" s="445">
        <v>8</v>
      </c>
      <c r="BM7" s="726"/>
      <c r="BN7" s="445">
        <v>6</v>
      </c>
      <c r="BO7" s="726"/>
      <c r="BP7" s="445">
        <v>6</v>
      </c>
      <c r="BQ7" s="726"/>
      <c r="BR7" s="445">
        <v>5</v>
      </c>
      <c r="BS7" s="726" t="s">
        <v>517</v>
      </c>
      <c r="BT7" s="445">
        <v>5</v>
      </c>
      <c r="BU7" s="553"/>
      <c r="BV7" s="445">
        <v>5</v>
      </c>
      <c r="BW7" s="552"/>
      <c r="BX7" s="445">
        <v>8</v>
      </c>
      <c r="BY7" s="561"/>
      <c r="BZ7" s="257">
        <f t="shared" si="10"/>
        <v>139</v>
      </c>
      <c r="CA7" s="357">
        <f t="shared" si="11"/>
        <v>6.043478260869565</v>
      </c>
      <c r="CB7" s="357">
        <f t="shared" si="12"/>
        <v>5.666666666666667</v>
      </c>
      <c r="CC7" s="845">
        <f t="shared" si="13"/>
        <v>8</v>
      </c>
      <c r="CD7" s="256" t="str">
        <f t="shared" si="14"/>
        <v>Trung b×nh</v>
      </c>
      <c r="CE7" s="831" t="str">
        <f t="shared" si="15"/>
        <v>Lªn líp</v>
      </c>
      <c r="CF7" s="445">
        <v>6</v>
      </c>
      <c r="CG7" s="725"/>
      <c r="CH7" s="445">
        <v>5</v>
      </c>
      <c r="CI7" s="725"/>
      <c r="CJ7" s="445">
        <v>4</v>
      </c>
      <c r="CK7" s="725"/>
      <c r="CL7" s="445">
        <v>5</v>
      </c>
      <c r="CM7" s="725"/>
      <c r="CN7" s="445">
        <v>5</v>
      </c>
      <c r="CO7" s="726"/>
      <c r="CP7" s="445">
        <v>5</v>
      </c>
      <c r="CQ7" s="794"/>
      <c r="CR7" s="445">
        <v>6</v>
      </c>
      <c r="CS7" s="726"/>
      <c r="CT7" s="445">
        <v>5</v>
      </c>
      <c r="CU7" s="726"/>
      <c r="CV7" s="257">
        <f t="shared" si="16"/>
        <v>126</v>
      </c>
      <c r="CW7" s="434">
        <f t="shared" si="17"/>
        <v>5.04</v>
      </c>
      <c r="CX7" s="860">
        <f t="shared" si="18"/>
        <v>11</v>
      </c>
      <c r="CY7" s="933" t="str">
        <f t="shared" si="19"/>
        <v>Trung bình</v>
      </c>
      <c r="CZ7" s="726"/>
      <c r="DA7" s="445"/>
      <c r="DB7" s="726"/>
      <c r="DC7" s="445"/>
      <c r="DD7" s="726"/>
      <c r="DE7" s="445"/>
      <c r="DF7" s="726"/>
      <c r="DG7" s="445"/>
      <c r="DH7" s="553"/>
      <c r="DI7" s="445"/>
      <c r="DJ7" s="552"/>
      <c r="DK7" s="445"/>
      <c r="DL7" s="561"/>
      <c r="DM7" s="257" t="e">
        <f t="shared" si="20"/>
        <v>#VALUE!</v>
      </c>
      <c r="DN7" s="357" t="e">
        <f t="shared" si="21"/>
        <v>#VALUE!</v>
      </c>
      <c r="DO7" s="357" t="e">
        <f t="shared" si="22"/>
        <v>#VALUE!</v>
      </c>
      <c r="DP7" s="845">
        <f t="shared" si="23"/>
        <v>32</v>
      </c>
      <c r="DQ7" s="256" t="e">
        <f t="shared" si="24"/>
        <v>#VALUE!</v>
      </c>
      <c r="DR7" s="832" t="str">
        <f t="shared" si="25"/>
        <v>Lªn líp</v>
      </c>
      <c r="DS7" s="727" t="s">
        <v>28</v>
      </c>
      <c r="DT7" s="727" t="s">
        <v>28</v>
      </c>
      <c r="DU7" s="727" t="s">
        <v>28</v>
      </c>
      <c r="DV7" s="723"/>
    </row>
    <row r="8" spans="1:126" ht="13.5" customHeight="1">
      <c r="A8" s="256">
        <v>4</v>
      </c>
      <c r="B8" s="234" t="s">
        <v>285</v>
      </c>
      <c r="C8" s="324" t="s">
        <v>286</v>
      </c>
      <c r="D8" s="750" t="s">
        <v>464</v>
      </c>
      <c r="E8" s="368">
        <v>7</v>
      </c>
      <c r="F8" s="368"/>
      <c r="G8" s="257">
        <v>5</v>
      </c>
      <c r="H8" s="257"/>
      <c r="I8" s="257">
        <v>6</v>
      </c>
      <c r="J8" s="257"/>
      <c r="K8" s="257">
        <v>5</v>
      </c>
      <c r="L8" s="355"/>
      <c r="M8" s="355">
        <v>5</v>
      </c>
      <c r="N8" s="355"/>
      <c r="O8" s="355">
        <v>5</v>
      </c>
      <c r="P8" s="355">
        <v>4</v>
      </c>
      <c r="Q8" s="355"/>
      <c r="R8" s="355"/>
      <c r="S8" s="257">
        <v>7</v>
      </c>
      <c r="T8" s="336"/>
      <c r="U8" s="257">
        <f t="shared" si="0"/>
        <v>138</v>
      </c>
      <c r="V8" s="356">
        <f t="shared" si="1"/>
        <v>5.52</v>
      </c>
      <c r="W8" s="257">
        <v>7</v>
      </c>
      <c r="X8" s="257"/>
      <c r="Y8" s="257">
        <v>5</v>
      </c>
      <c r="Z8" s="257"/>
      <c r="AA8" s="257">
        <v>6</v>
      </c>
      <c r="AB8" s="257"/>
      <c r="AC8" s="257">
        <v>5</v>
      </c>
      <c r="AD8" s="257"/>
      <c r="AE8" s="257">
        <v>5</v>
      </c>
      <c r="AF8" s="257"/>
      <c r="AG8" s="257">
        <v>7</v>
      </c>
      <c r="AH8" s="258"/>
      <c r="AI8" s="257">
        <v>5</v>
      </c>
      <c r="AJ8" s="258"/>
      <c r="AK8" s="257">
        <f t="shared" si="2"/>
        <v>148</v>
      </c>
      <c r="AL8" s="357">
        <f t="shared" si="3"/>
        <v>5.92</v>
      </c>
      <c r="AM8" s="446">
        <f t="shared" si="4"/>
        <v>5.72</v>
      </c>
      <c r="AN8" s="256" t="str">
        <f t="shared" si="5"/>
        <v>Trung b×nh</v>
      </c>
      <c r="AO8" s="860">
        <f t="shared" si="6"/>
        <v>0</v>
      </c>
      <c r="AP8" s="389" t="str">
        <f t="shared" si="7"/>
        <v>Lªn Líp</v>
      </c>
      <c r="AQ8" s="257">
        <v>6</v>
      </c>
      <c r="AR8" s="258"/>
      <c r="AS8" s="257">
        <v>5</v>
      </c>
      <c r="AT8" s="258"/>
      <c r="AU8" s="257">
        <v>6</v>
      </c>
      <c r="AV8" s="258"/>
      <c r="AW8" s="257">
        <v>5</v>
      </c>
      <c r="AX8" s="258"/>
      <c r="AY8" s="257">
        <v>6</v>
      </c>
      <c r="AZ8" s="359"/>
      <c r="BA8" s="257">
        <v>5</v>
      </c>
      <c r="BB8" s="359"/>
      <c r="BC8" s="257">
        <v>6</v>
      </c>
      <c r="BD8" s="359"/>
      <c r="BE8" s="257">
        <v>6</v>
      </c>
      <c r="BF8" s="359"/>
      <c r="BG8" s="257">
        <v>5</v>
      </c>
      <c r="BH8" s="359"/>
      <c r="BI8" s="257">
        <f t="shared" si="8"/>
        <v>155</v>
      </c>
      <c r="BJ8" s="434">
        <f t="shared" si="9"/>
        <v>5.535714285714286</v>
      </c>
      <c r="BK8" s="860">
        <f t="shared" si="26"/>
        <v>0</v>
      </c>
      <c r="BL8" s="257">
        <v>8</v>
      </c>
      <c r="BM8" s="359"/>
      <c r="BN8" s="257">
        <v>7</v>
      </c>
      <c r="BO8" s="359"/>
      <c r="BP8" s="257">
        <v>6</v>
      </c>
      <c r="BQ8" s="359"/>
      <c r="BR8" s="257">
        <v>6</v>
      </c>
      <c r="BS8" s="359"/>
      <c r="BT8" s="257">
        <v>6</v>
      </c>
      <c r="BU8" s="360"/>
      <c r="BV8" s="257">
        <v>7</v>
      </c>
      <c r="BW8" s="359"/>
      <c r="BX8" s="257">
        <v>7</v>
      </c>
      <c r="BY8" s="359"/>
      <c r="BZ8" s="257">
        <f t="shared" si="10"/>
        <v>153</v>
      </c>
      <c r="CA8" s="357">
        <f t="shared" si="11"/>
        <v>6.6521739130434785</v>
      </c>
      <c r="CB8" s="357">
        <f t="shared" si="12"/>
        <v>6.03921568627451</v>
      </c>
      <c r="CC8" s="845">
        <f t="shared" si="13"/>
        <v>0</v>
      </c>
      <c r="CD8" s="256" t="str">
        <f t="shared" si="14"/>
        <v>TB Kh¸</v>
      </c>
      <c r="CE8" s="831" t="str">
        <f t="shared" si="15"/>
        <v>Lªn líp</v>
      </c>
      <c r="CF8" s="257">
        <v>7</v>
      </c>
      <c r="CG8" s="258"/>
      <c r="CH8" s="257">
        <v>8</v>
      </c>
      <c r="CI8" s="258"/>
      <c r="CJ8" s="257">
        <v>5</v>
      </c>
      <c r="CK8" s="258"/>
      <c r="CL8" s="257">
        <v>5</v>
      </c>
      <c r="CM8" s="258"/>
      <c r="CN8" s="257">
        <v>5</v>
      </c>
      <c r="CO8" s="359"/>
      <c r="CP8" s="257">
        <v>5</v>
      </c>
      <c r="CQ8" s="359"/>
      <c r="CR8" s="257">
        <v>8</v>
      </c>
      <c r="CS8" s="359"/>
      <c r="CT8" s="257">
        <v>7</v>
      </c>
      <c r="CU8" s="359"/>
      <c r="CV8" s="257">
        <f t="shared" si="16"/>
        <v>158</v>
      </c>
      <c r="CW8" s="434">
        <f t="shared" si="17"/>
        <v>6.32</v>
      </c>
      <c r="CX8" s="860">
        <f t="shared" si="18"/>
        <v>0</v>
      </c>
      <c r="CY8" s="933" t="str">
        <f t="shared" si="19"/>
        <v>TB Khá</v>
      </c>
      <c r="CZ8" s="359"/>
      <c r="DA8" s="257"/>
      <c r="DB8" s="359"/>
      <c r="DC8" s="257"/>
      <c r="DD8" s="359"/>
      <c r="DE8" s="257"/>
      <c r="DF8" s="359"/>
      <c r="DG8" s="257"/>
      <c r="DH8" s="360"/>
      <c r="DI8" s="257"/>
      <c r="DJ8" s="359"/>
      <c r="DK8" s="257"/>
      <c r="DL8" s="359"/>
      <c r="DM8" s="257" t="e">
        <f t="shared" si="20"/>
        <v>#VALUE!</v>
      </c>
      <c r="DN8" s="357" t="e">
        <f t="shared" si="21"/>
        <v>#VALUE!</v>
      </c>
      <c r="DO8" s="357" t="e">
        <f t="shared" si="22"/>
        <v>#VALUE!</v>
      </c>
      <c r="DP8" s="845">
        <f t="shared" si="23"/>
        <v>21</v>
      </c>
      <c r="DQ8" s="256" t="e">
        <f t="shared" si="24"/>
        <v>#VALUE!</v>
      </c>
      <c r="DR8" s="832" t="str">
        <f t="shared" si="25"/>
        <v>Lªn líp</v>
      </c>
      <c r="DS8" s="262"/>
      <c r="DT8" s="262"/>
      <c r="DU8" s="262"/>
      <c r="DV8" s="265"/>
    </row>
    <row r="9" spans="1:126" ht="13.5" customHeight="1">
      <c r="A9" s="402">
        <v>5</v>
      </c>
      <c r="B9" s="232" t="s">
        <v>287</v>
      </c>
      <c r="C9" s="326" t="s">
        <v>286</v>
      </c>
      <c r="D9" s="751">
        <v>33882</v>
      </c>
      <c r="E9" s="368">
        <v>7</v>
      </c>
      <c r="F9" s="368"/>
      <c r="G9" s="257">
        <v>5</v>
      </c>
      <c r="H9" s="257"/>
      <c r="I9" s="257">
        <v>6</v>
      </c>
      <c r="J9" s="257"/>
      <c r="K9" s="257">
        <v>5</v>
      </c>
      <c r="L9" s="355"/>
      <c r="M9" s="355">
        <v>5</v>
      </c>
      <c r="N9" s="355"/>
      <c r="O9" s="355">
        <v>5</v>
      </c>
      <c r="P9" s="355"/>
      <c r="Q9" s="355"/>
      <c r="R9" s="355"/>
      <c r="S9" s="257">
        <v>6</v>
      </c>
      <c r="T9" s="336"/>
      <c r="U9" s="257">
        <f t="shared" si="0"/>
        <v>138</v>
      </c>
      <c r="V9" s="356">
        <f t="shared" si="1"/>
        <v>5.52</v>
      </c>
      <c r="W9" s="257">
        <v>6</v>
      </c>
      <c r="X9" s="257"/>
      <c r="Y9" s="257">
        <v>6</v>
      </c>
      <c r="Z9" s="257"/>
      <c r="AA9" s="257">
        <v>7</v>
      </c>
      <c r="AB9" s="257"/>
      <c r="AC9" s="257">
        <v>6</v>
      </c>
      <c r="AD9" s="257"/>
      <c r="AE9" s="257">
        <v>5</v>
      </c>
      <c r="AF9" s="257"/>
      <c r="AG9" s="257">
        <v>7</v>
      </c>
      <c r="AH9" s="258"/>
      <c r="AI9" s="257">
        <v>5</v>
      </c>
      <c r="AJ9" s="258"/>
      <c r="AK9" s="257">
        <f t="shared" si="2"/>
        <v>150</v>
      </c>
      <c r="AL9" s="357">
        <f t="shared" si="3"/>
        <v>6</v>
      </c>
      <c r="AM9" s="446">
        <f t="shared" si="4"/>
        <v>5.76</v>
      </c>
      <c r="AN9" s="256" t="str">
        <f t="shared" si="5"/>
        <v>Trung b×nh</v>
      </c>
      <c r="AO9" s="860">
        <f t="shared" si="6"/>
        <v>0</v>
      </c>
      <c r="AP9" s="389" t="str">
        <f t="shared" si="7"/>
        <v>Lªn Líp</v>
      </c>
      <c r="AQ9" s="257">
        <v>6</v>
      </c>
      <c r="AR9" s="336"/>
      <c r="AS9" s="257">
        <v>6</v>
      </c>
      <c r="AT9" s="258"/>
      <c r="AU9" s="257">
        <v>5</v>
      </c>
      <c r="AV9" s="258">
        <v>4</v>
      </c>
      <c r="AW9" s="257">
        <v>6</v>
      </c>
      <c r="AX9" s="258"/>
      <c r="AY9" s="257">
        <v>8</v>
      </c>
      <c r="AZ9" s="359"/>
      <c r="BA9" s="257">
        <v>5</v>
      </c>
      <c r="BB9" s="359"/>
      <c r="BC9" s="257">
        <v>8</v>
      </c>
      <c r="BD9" s="359"/>
      <c r="BE9" s="257">
        <v>7</v>
      </c>
      <c r="BF9" s="359"/>
      <c r="BG9" s="257">
        <v>6</v>
      </c>
      <c r="BH9" s="359"/>
      <c r="BI9" s="257">
        <f t="shared" si="8"/>
        <v>176</v>
      </c>
      <c r="BJ9" s="434">
        <f t="shared" si="9"/>
        <v>6.285714285714286</v>
      </c>
      <c r="BK9" s="860">
        <f t="shared" si="26"/>
        <v>0</v>
      </c>
      <c r="BL9" s="257">
        <v>8</v>
      </c>
      <c r="BM9" s="359"/>
      <c r="BN9" s="257">
        <v>7</v>
      </c>
      <c r="BO9" s="359"/>
      <c r="BP9" s="257">
        <v>6</v>
      </c>
      <c r="BQ9" s="359"/>
      <c r="BR9" s="257">
        <v>6</v>
      </c>
      <c r="BS9" s="359"/>
      <c r="BT9" s="257">
        <v>7</v>
      </c>
      <c r="BU9" s="360"/>
      <c r="BV9" s="257">
        <v>8</v>
      </c>
      <c r="BW9" s="359"/>
      <c r="BX9" s="257">
        <v>8</v>
      </c>
      <c r="BY9" s="359"/>
      <c r="BZ9" s="257">
        <f t="shared" si="10"/>
        <v>162</v>
      </c>
      <c r="CA9" s="357">
        <f t="shared" si="11"/>
        <v>7.043478260869565</v>
      </c>
      <c r="CB9" s="357">
        <f t="shared" si="12"/>
        <v>6.627450980392157</v>
      </c>
      <c r="CC9" s="845">
        <f t="shared" si="13"/>
        <v>0</v>
      </c>
      <c r="CD9" s="256" t="str">
        <f t="shared" si="14"/>
        <v>TB Kh¸</v>
      </c>
      <c r="CE9" s="831" t="str">
        <f t="shared" si="15"/>
        <v>Lªn líp</v>
      </c>
      <c r="CF9" s="257">
        <v>7</v>
      </c>
      <c r="CG9" s="336"/>
      <c r="CH9" s="257">
        <v>4</v>
      </c>
      <c r="CI9" s="258"/>
      <c r="CJ9" s="257">
        <v>5</v>
      </c>
      <c r="CK9" s="258"/>
      <c r="CL9" s="257">
        <v>6</v>
      </c>
      <c r="CM9" s="258"/>
      <c r="CN9" s="257">
        <v>6</v>
      </c>
      <c r="CO9" s="359"/>
      <c r="CP9" s="257">
        <v>6</v>
      </c>
      <c r="CQ9" s="359"/>
      <c r="CR9" s="257">
        <v>7</v>
      </c>
      <c r="CS9" s="359"/>
      <c r="CT9" s="257">
        <v>6</v>
      </c>
      <c r="CU9" s="359"/>
      <c r="CV9" s="257">
        <f t="shared" si="16"/>
        <v>143</v>
      </c>
      <c r="CW9" s="434">
        <f t="shared" si="17"/>
        <v>5.72</v>
      </c>
      <c r="CX9" s="860">
        <f t="shared" si="18"/>
        <v>4</v>
      </c>
      <c r="CY9" s="933" t="str">
        <f t="shared" si="19"/>
        <v>Trung bình</v>
      </c>
      <c r="CZ9" s="359"/>
      <c r="DA9" s="257"/>
      <c r="DB9" s="359"/>
      <c r="DC9" s="257"/>
      <c r="DD9" s="359"/>
      <c r="DE9" s="257"/>
      <c r="DF9" s="359"/>
      <c r="DG9" s="257"/>
      <c r="DH9" s="360"/>
      <c r="DI9" s="257"/>
      <c r="DJ9" s="359"/>
      <c r="DK9" s="257"/>
      <c r="DL9" s="359"/>
      <c r="DM9" s="257" t="e">
        <f t="shared" si="20"/>
        <v>#VALUE!</v>
      </c>
      <c r="DN9" s="357" t="e">
        <f t="shared" si="21"/>
        <v>#VALUE!</v>
      </c>
      <c r="DO9" s="357" t="e">
        <f t="shared" si="22"/>
        <v>#VALUE!</v>
      </c>
      <c r="DP9" s="845">
        <f t="shared" si="23"/>
        <v>25</v>
      </c>
      <c r="DQ9" s="256" t="e">
        <f t="shared" si="24"/>
        <v>#VALUE!</v>
      </c>
      <c r="DR9" s="832" t="str">
        <f t="shared" si="25"/>
        <v>Lªn líp</v>
      </c>
      <c r="DS9" s="262"/>
      <c r="DT9" s="262"/>
      <c r="DU9" s="262"/>
      <c r="DV9" s="265"/>
    </row>
    <row r="10" spans="1:126" ht="13.5" customHeight="1">
      <c r="A10" s="256">
        <v>6</v>
      </c>
      <c r="B10" s="232" t="s">
        <v>288</v>
      </c>
      <c r="C10" s="326" t="s">
        <v>289</v>
      </c>
      <c r="D10" s="749" t="s">
        <v>465</v>
      </c>
      <c r="E10" s="368">
        <v>8</v>
      </c>
      <c r="F10" s="368"/>
      <c r="G10" s="368">
        <v>6</v>
      </c>
      <c r="H10" s="368"/>
      <c r="I10" s="368">
        <v>6</v>
      </c>
      <c r="J10" s="368"/>
      <c r="K10" s="368">
        <v>5</v>
      </c>
      <c r="L10" s="369"/>
      <c r="M10" s="369">
        <v>6</v>
      </c>
      <c r="N10" s="369"/>
      <c r="O10" s="369">
        <v>5</v>
      </c>
      <c r="P10" s="369"/>
      <c r="Q10" s="369"/>
      <c r="R10" s="369"/>
      <c r="S10" s="368">
        <v>7</v>
      </c>
      <c r="T10" s="359"/>
      <c r="U10" s="257">
        <f t="shared" si="0"/>
        <v>150</v>
      </c>
      <c r="V10" s="356">
        <f t="shared" si="1"/>
        <v>6</v>
      </c>
      <c r="W10" s="368">
        <v>8</v>
      </c>
      <c r="X10" s="368"/>
      <c r="Y10" s="368">
        <v>6</v>
      </c>
      <c r="Z10" s="368"/>
      <c r="AA10" s="368">
        <v>8</v>
      </c>
      <c r="AB10" s="368"/>
      <c r="AC10" s="368">
        <v>7</v>
      </c>
      <c r="AD10" s="368"/>
      <c r="AE10" s="368">
        <v>5</v>
      </c>
      <c r="AF10" s="368"/>
      <c r="AG10" s="368">
        <v>5</v>
      </c>
      <c r="AH10" s="370"/>
      <c r="AI10" s="368">
        <v>6</v>
      </c>
      <c r="AJ10" s="370"/>
      <c r="AK10" s="257">
        <f t="shared" si="2"/>
        <v>167</v>
      </c>
      <c r="AL10" s="357">
        <f t="shared" si="3"/>
        <v>6.68</v>
      </c>
      <c r="AM10" s="446">
        <f t="shared" si="4"/>
        <v>6.34</v>
      </c>
      <c r="AN10" s="256" t="str">
        <f t="shared" si="5"/>
        <v>TB Kh¸</v>
      </c>
      <c r="AO10" s="860">
        <f t="shared" si="6"/>
        <v>0</v>
      </c>
      <c r="AP10" s="389" t="str">
        <f t="shared" si="7"/>
        <v>Lªn Líp</v>
      </c>
      <c r="AQ10" s="368">
        <v>6</v>
      </c>
      <c r="AR10" s="370"/>
      <c r="AS10" s="368">
        <v>7</v>
      </c>
      <c r="AT10" s="370"/>
      <c r="AU10" s="368">
        <v>5</v>
      </c>
      <c r="AV10" s="370"/>
      <c r="AW10" s="368">
        <v>7</v>
      </c>
      <c r="AX10" s="370"/>
      <c r="AY10" s="368">
        <v>7</v>
      </c>
      <c r="AZ10" s="359"/>
      <c r="BA10" s="368">
        <v>7</v>
      </c>
      <c r="BB10" s="359"/>
      <c r="BC10" s="368">
        <v>5</v>
      </c>
      <c r="BD10" s="359"/>
      <c r="BE10" s="368">
        <v>6</v>
      </c>
      <c r="BF10" s="359"/>
      <c r="BG10" s="368">
        <v>6</v>
      </c>
      <c r="BH10" s="359"/>
      <c r="BI10" s="257">
        <f t="shared" si="8"/>
        <v>175</v>
      </c>
      <c r="BJ10" s="434">
        <f t="shared" si="9"/>
        <v>6.25</v>
      </c>
      <c r="BK10" s="860">
        <f t="shared" si="26"/>
        <v>0</v>
      </c>
      <c r="BL10" s="368">
        <v>8</v>
      </c>
      <c r="BM10" s="359"/>
      <c r="BN10" s="368">
        <v>7</v>
      </c>
      <c r="BO10" s="359"/>
      <c r="BP10" s="368">
        <v>5</v>
      </c>
      <c r="BQ10" s="359"/>
      <c r="BR10" s="368">
        <v>6</v>
      </c>
      <c r="BS10" s="359"/>
      <c r="BT10" s="368">
        <v>6</v>
      </c>
      <c r="BU10" s="360"/>
      <c r="BV10" s="368">
        <v>7</v>
      </c>
      <c r="BW10" s="359"/>
      <c r="BX10" s="368">
        <v>9</v>
      </c>
      <c r="BY10" s="359"/>
      <c r="BZ10" s="257">
        <f t="shared" si="10"/>
        <v>155</v>
      </c>
      <c r="CA10" s="357">
        <f t="shared" si="11"/>
        <v>6.739130434782608</v>
      </c>
      <c r="CB10" s="357">
        <f t="shared" si="12"/>
        <v>6.470588235294118</v>
      </c>
      <c r="CC10" s="845">
        <f t="shared" si="13"/>
        <v>0</v>
      </c>
      <c r="CD10" s="256" t="str">
        <f t="shared" si="14"/>
        <v>TB Kh¸</v>
      </c>
      <c r="CE10" s="831" t="str">
        <f t="shared" si="15"/>
        <v>Lªn líp</v>
      </c>
      <c r="CF10" s="368">
        <v>8</v>
      </c>
      <c r="CG10" s="370"/>
      <c r="CH10" s="368">
        <v>7</v>
      </c>
      <c r="CI10" s="370"/>
      <c r="CJ10" s="368">
        <v>2</v>
      </c>
      <c r="CK10" s="370"/>
      <c r="CL10" s="368">
        <v>5</v>
      </c>
      <c r="CM10" s="370"/>
      <c r="CN10" s="368">
        <v>5</v>
      </c>
      <c r="CO10" s="359"/>
      <c r="CP10" s="368">
        <v>5</v>
      </c>
      <c r="CQ10" s="359"/>
      <c r="CR10" s="368">
        <v>5</v>
      </c>
      <c r="CS10" s="359"/>
      <c r="CT10" s="368">
        <v>5</v>
      </c>
      <c r="CU10" s="359"/>
      <c r="CV10" s="257">
        <f t="shared" si="16"/>
        <v>127</v>
      </c>
      <c r="CW10" s="434">
        <f t="shared" si="17"/>
        <v>5.08</v>
      </c>
      <c r="CX10" s="860">
        <f t="shared" si="18"/>
        <v>3</v>
      </c>
      <c r="CY10" s="933" t="str">
        <f t="shared" si="19"/>
        <v>Trung bình</v>
      </c>
      <c r="CZ10" s="359"/>
      <c r="DA10" s="368"/>
      <c r="DB10" s="359"/>
      <c r="DC10" s="368"/>
      <c r="DD10" s="359"/>
      <c r="DE10" s="368"/>
      <c r="DF10" s="359"/>
      <c r="DG10" s="368"/>
      <c r="DH10" s="360"/>
      <c r="DI10" s="368"/>
      <c r="DJ10" s="359"/>
      <c r="DK10" s="368"/>
      <c r="DL10" s="359"/>
      <c r="DM10" s="257" t="e">
        <f t="shared" si="20"/>
        <v>#VALUE!</v>
      </c>
      <c r="DN10" s="357" t="e">
        <f t="shared" si="21"/>
        <v>#VALUE!</v>
      </c>
      <c r="DO10" s="357" t="e">
        <f t="shared" si="22"/>
        <v>#VALUE!</v>
      </c>
      <c r="DP10" s="845">
        <f t="shared" si="23"/>
        <v>24</v>
      </c>
      <c r="DQ10" s="256" t="e">
        <f t="shared" si="24"/>
        <v>#VALUE!</v>
      </c>
      <c r="DR10" s="832" t="str">
        <f t="shared" si="25"/>
        <v>Lªn líp</v>
      </c>
      <c r="DS10" s="262"/>
      <c r="DT10" s="262"/>
      <c r="DU10" s="262"/>
      <c r="DV10" s="263"/>
    </row>
    <row r="11" spans="1:126" ht="13.5" customHeight="1">
      <c r="A11" s="402">
        <v>7</v>
      </c>
      <c r="B11" s="232" t="s">
        <v>183</v>
      </c>
      <c r="C11" s="326" t="s">
        <v>182</v>
      </c>
      <c r="D11" s="751">
        <v>33668</v>
      </c>
      <c r="E11" s="368">
        <v>8</v>
      </c>
      <c r="F11" s="368"/>
      <c r="G11" s="257">
        <v>7</v>
      </c>
      <c r="H11" s="257"/>
      <c r="I11" s="257">
        <v>6</v>
      </c>
      <c r="J11" s="257">
        <v>4</v>
      </c>
      <c r="K11" s="257">
        <v>5</v>
      </c>
      <c r="L11" s="355"/>
      <c r="M11" s="355">
        <v>8</v>
      </c>
      <c r="N11" s="355"/>
      <c r="O11" s="355">
        <v>5</v>
      </c>
      <c r="P11" s="355"/>
      <c r="Q11" s="355"/>
      <c r="R11" s="355"/>
      <c r="S11" s="257">
        <v>7</v>
      </c>
      <c r="T11" s="257"/>
      <c r="U11" s="257">
        <f t="shared" si="0"/>
        <v>160</v>
      </c>
      <c r="V11" s="356">
        <f t="shared" si="1"/>
        <v>6.4</v>
      </c>
      <c r="W11" s="257">
        <v>8</v>
      </c>
      <c r="X11" s="257"/>
      <c r="Y11" s="257">
        <v>7</v>
      </c>
      <c r="Z11" s="257"/>
      <c r="AA11" s="257">
        <v>8</v>
      </c>
      <c r="AB11" s="257"/>
      <c r="AC11" s="257">
        <v>7</v>
      </c>
      <c r="AD11" s="257"/>
      <c r="AE11" s="257">
        <v>7</v>
      </c>
      <c r="AF11" s="257"/>
      <c r="AG11" s="257">
        <v>5</v>
      </c>
      <c r="AH11" s="258"/>
      <c r="AI11" s="257">
        <v>7</v>
      </c>
      <c r="AJ11" s="258"/>
      <c r="AK11" s="257">
        <f t="shared" si="2"/>
        <v>179</v>
      </c>
      <c r="AL11" s="357">
        <f t="shared" si="3"/>
        <v>7.16</v>
      </c>
      <c r="AM11" s="446">
        <f t="shared" si="4"/>
        <v>6.78</v>
      </c>
      <c r="AN11" s="256" t="str">
        <f t="shared" si="5"/>
        <v>TB Kh¸</v>
      </c>
      <c r="AO11" s="860">
        <f t="shared" si="6"/>
        <v>0</v>
      </c>
      <c r="AP11" s="389" t="str">
        <f t="shared" si="7"/>
        <v>Lªn Líp</v>
      </c>
      <c r="AQ11" s="257">
        <v>6</v>
      </c>
      <c r="AR11" s="258"/>
      <c r="AS11" s="257">
        <v>8</v>
      </c>
      <c r="AT11" s="258"/>
      <c r="AU11" s="257">
        <v>8</v>
      </c>
      <c r="AV11" s="258"/>
      <c r="AW11" s="257">
        <v>9</v>
      </c>
      <c r="AX11" s="258"/>
      <c r="AY11" s="257">
        <v>8</v>
      </c>
      <c r="AZ11" s="359"/>
      <c r="BA11" s="257">
        <v>8</v>
      </c>
      <c r="BB11" s="359"/>
      <c r="BC11" s="257">
        <v>9</v>
      </c>
      <c r="BD11" s="359"/>
      <c r="BE11" s="257">
        <v>8</v>
      </c>
      <c r="BF11" s="359"/>
      <c r="BG11" s="257">
        <v>7</v>
      </c>
      <c r="BH11" s="359"/>
      <c r="BI11" s="257">
        <f t="shared" si="8"/>
        <v>221</v>
      </c>
      <c r="BJ11" s="434">
        <f t="shared" si="9"/>
        <v>7.892857142857143</v>
      </c>
      <c r="BK11" s="860">
        <f t="shared" si="26"/>
        <v>0</v>
      </c>
      <c r="BL11" s="257">
        <v>8</v>
      </c>
      <c r="BM11" s="359"/>
      <c r="BN11" s="257">
        <v>8</v>
      </c>
      <c r="BO11" s="359"/>
      <c r="BP11" s="257">
        <v>9</v>
      </c>
      <c r="BQ11" s="359"/>
      <c r="BR11" s="257">
        <v>7</v>
      </c>
      <c r="BS11" s="359"/>
      <c r="BT11" s="257">
        <v>8</v>
      </c>
      <c r="BU11" s="360"/>
      <c r="BV11" s="257">
        <v>10</v>
      </c>
      <c r="BW11" s="359"/>
      <c r="BX11" s="257">
        <v>9</v>
      </c>
      <c r="BY11" s="359"/>
      <c r="BZ11" s="257">
        <f t="shared" si="10"/>
        <v>194</v>
      </c>
      <c r="CA11" s="357">
        <f t="shared" si="11"/>
        <v>8.434782608695652</v>
      </c>
      <c r="CB11" s="357">
        <f t="shared" si="12"/>
        <v>8.137254901960784</v>
      </c>
      <c r="CC11" s="845">
        <f t="shared" si="13"/>
        <v>0</v>
      </c>
      <c r="CD11" s="256" t="str">
        <f t="shared" si="14"/>
        <v>Giái</v>
      </c>
      <c r="CE11" s="831" t="str">
        <f t="shared" si="15"/>
        <v>Lªn líp</v>
      </c>
      <c r="CF11" s="257">
        <v>8</v>
      </c>
      <c r="CG11" s="258"/>
      <c r="CH11" s="257">
        <v>7</v>
      </c>
      <c r="CI11" s="258"/>
      <c r="CJ11" s="257">
        <v>9</v>
      </c>
      <c r="CK11" s="258"/>
      <c r="CL11" s="257">
        <v>9</v>
      </c>
      <c r="CM11" s="258"/>
      <c r="CN11" s="257">
        <v>8</v>
      </c>
      <c r="CO11" s="359"/>
      <c r="CP11" s="257">
        <v>9</v>
      </c>
      <c r="CQ11" s="359"/>
      <c r="CR11" s="257">
        <v>9</v>
      </c>
      <c r="CS11" s="359"/>
      <c r="CT11" s="257">
        <v>8</v>
      </c>
      <c r="CU11" s="359"/>
      <c r="CV11" s="257">
        <f t="shared" si="16"/>
        <v>208</v>
      </c>
      <c r="CW11" s="434">
        <f t="shared" si="17"/>
        <v>8.32</v>
      </c>
      <c r="CX11" s="860">
        <f t="shared" si="18"/>
        <v>0</v>
      </c>
      <c r="CY11" s="933" t="str">
        <f t="shared" si="19"/>
        <v>Giỏi</v>
      </c>
      <c r="CZ11" s="359"/>
      <c r="DA11" s="257"/>
      <c r="DB11" s="359"/>
      <c r="DC11" s="257"/>
      <c r="DD11" s="359"/>
      <c r="DE11" s="257"/>
      <c r="DF11" s="359"/>
      <c r="DG11" s="257"/>
      <c r="DH11" s="360"/>
      <c r="DI11" s="257"/>
      <c r="DJ11" s="359"/>
      <c r="DK11" s="257"/>
      <c r="DL11" s="359"/>
      <c r="DM11" s="257" t="e">
        <f t="shared" si="20"/>
        <v>#VALUE!</v>
      </c>
      <c r="DN11" s="357" t="e">
        <f t="shared" si="21"/>
        <v>#VALUE!</v>
      </c>
      <c r="DO11" s="357" t="e">
        <f t="shared" si="22"/>
        <v>#VALUE!</v>
      </c>
      <c r="DP11" s="845">
        <f t="shared" si="23"/>
        <v>21</v>
      </c>
      <c r="DQ11" s="256" t="e">
        <f t="shared" si="24"/>
        <v>#VALUE!</v>
      </c>
      <c r="DR11" s="832" t="str">
        <f t="shared" si="25"/>
        <v>Lªn líp</v>
      </c>
      <c r="DS11" s="262"/>
      <c r="DT11" s="262"/>
      <c r="DU11" s="262"/>
      <c r="DV11" s="265"/>
    </row>
    <row r="12" spans="1:126" ht="13.5" customHeight="1">
      <c r="A12" s="256">
        <v>8</v>
      </c>
      <c r="B12" s="317" t="s">
        <v>199</v>
      </c>
      <c r="C12" s="327" t="s">
        <v>192</v>
      </c>
      <c r="D12" s="752" t="s">
        <v>466</v>
      </c>
      <c r="E12" s="257">
        <v>7</v>
      </c>
      <c r="F12" s="257"/>
      <c r="G12" s="257">
        <v>6</v>
      </c>
      <c r="H12" s="257"/>
      <c r="I12" s="257">
        <v>6</v>
      </c>
      <c r="J12" s="257"/>
      <c r="K12" s="257">
        <v>5</v>
      </c>
      <c r="L12" s="355"/>
      <c r="M12" s="355">
        <v>5</v>
      </c>
      <c r="N12" s="355"/>
      <c r="O12" s="355">
        <v>5</v>
      </c>
      <c r="P12" s="355">
        <v>4</v>
      </c>
      <c r="Q12" s="355"/>
      <c r="R12" s="355"/>
      <c r="S12" s="257">
        <v>6</v>
      </c>
      <c r="T12" s="257"/>
      <c r="U12" s="257">
        <f t="shared" si="0"/>
        <v>142</v>
      </c>
      <c r="V12" s="356">
        <f t="shared" si="1"/>
        <v>5.68</v>
      </c>
      <c r="W12" s="257">
        <v>6</v>
      </c>
      <c r="X12" s="257"/>
      <c r="Y12" s="257">
        <v>6</v>
      </c>
      <c r="Z12" s="257"/>
      <c r="AA12" s="257">
        <v>7</v>
      </c>
      <c r="AB12" s="257"/>
      <c r="AC12" s="257">
        <v>6</v>
      </c>
      <c r="AD12" s="257"/>
      <c r="AE12" s="257">
        <v>6</v>
      </c>
      <c r="AF12" s="257"/>
      <c r="AG12" s="257">
        <v>6</v>
      </c>
      <c r="AH12" s="258"/>
      <c r="AI12" s="257">
        <v>5</v>
      </c>
      <c r="AJ12" s="258"/>
      <c r="AK12" s="257">
        <f t="shared" si="2"/>
        <v>150</v>
      </c>
      <c r="AL12" s="357">
        <f t="shared" si="3"/>
        <v>6</v>
      </c>
      <c r="AM12" s="446">
        <f t="shared" si="4"/>
        <v>5.84</v>
      </c>
      <c r="AN12" s="256" t="str">
        <f t="shared" si="5"/>
        <v>Trung b×nh</v>
      </c>
      <c r="AO12" s="860">
        <f t="shared" si="6"/>
        <v>0</v>
      </c>
      <c r="AP12" s="389" t="str">
        <f t="shared" si="7"/>
        <v>Lªn Líp</v>
      </c>
      <c r="AQ12" s="257">
        <v>5</v>
      </c>
      <c r="AR12" s="258"/>
      <c r="AS12" s="257">
        <v>5</v>
      </c>
      <c r="AT12" s="258"/>
      <c r="AU12" s="257">
        <v>6</v>
      </c>
      <c r="AV12" s="258">
        <v>4</v>
      </c>
      <c r="AW12" s="257">
        <v>5</v>
      </c>
      <c r="AX12" s="258"/>
      <c r="AY12" s="257">
        <v>7</v>
      </c>
      <c r="AZ12" s="258"/>
      <c r="BA12" s="257">
        <v>7</v>
      </c>
      <c r="BB12" s="258"/>
      <c r="BC12" s="257">
        <v>7</v>
      </c>
      <c r="BD12" s="258"/>
      <c r="BE12" s="257">
        <v>5</v>
      </c>
      <c r="BF12" s="258"/>
      <c r="BG12" s="257">
        <v>6</v>
      </c>
      <c r="BH12" s="258"/>
      <c r="BI12" s="257">
        <f t="shared" si="8"/>
        <v>166</v>
      </c>
      <c r="BJ12" s="434">
        <f t="shared" si="9"/>
        <v>5.928571428571429</v>
      </c>
      <c r="BK12" s="860">
        <f t="shared" si="26"/>
        <v>0</v>
      </c>
      <c r="BL12" s="257">
        <v>8</v>
      </c>
      <c r="BM12" s="258"/>
      <c r="BN12" s="257">
        <v>6</v>
      </c>
      <c r="BO12" s="258"/>
      <c r="BP12" s="257">
        <v>5</v>
      </c>
      <c r="BQ12" s="258"/>
      <c r="BR12" s="257">
        <v>6</v>
      </c>
      <c r="BS12" s="359"/>
      <c r="BT12" s="257">
        <v>6</v>
      </c>
      <c r="BU12" s="360"/>
      <c r="BV12" s="257">
        <v>7</v>
      </c>
      <c r="BW12" s="359"/>
      <c r="BX12" s="257">
        <v>8</v>
      </c>
      <c r="BY12" s="359"/>
      <c r="BZ12" s="257">
        <f t="shared" si="10"/>
        <v>147</v>
      </c>
      <c r="CA12" s="357">
        <f t="shared" si="11"/>
        <v>6.391304347826087</v>
      </c>
      <c r="CB12" s="357">
        <f t="shared" si="12"/>
        <v>6.137254901960785</v>
      </c>
      <c r="CC12" s="845">
        <f t="shared" si="13"/>
        <v>0</v>
      </c>
      <c r="CD12" s="256" t="str">
        <f t="shared" si="14"/>
        <v>TB Kh¸</v>
      </c>
      <c r="CE12" s="831" t="str">
        <f t="shared" si="15"/>
        <v>Lªn líp</v>
      </c>
      <c r="CF12" s="257">
        <v>6</v>
      </c>
      <c r="CG12" s="258"/>
      <c r="CH12" s="257">
        <v>6</v>
      </c>
      <c r="CI12" s="258"/>
      <c r="CJ12" s="257">
        <v>6</v>
      </c>
      <c r="CK12" s="258"/>
      <c r="CL12" s="257">
        <v>6</v>
      </c>
      <c r="CM12" s="258"/>
      <c r="CN12" s="257">
        <v>5</v>
      </c>
      <c r="CO12" s="258"/>
      <c r="CP12" s="257">
        <v>5</v>
      </c>
      <c r="CQ12" s="258"/>
      <c r="CR12" s="257">
        <v>8</v>
      </c>
      <c r="CS12" s="258"/>
      <c r="CT12" s="257">
        <v>5</v>
      </c>
      <c r="CU12" s="258"/>
      <c r="CV12" s="257">
        <f t="shared" si="16"/>
        <v>145</v>
      </c>
      <c r="CW12" s="434">
        <f t="shared" si="17"/>
        <v>5.8</v>
      </c>
      <c r="CX12" s="860">
        <f t="shared" si="18"/>
        <v>0</v>
      </c>
      <c r="CY12" s="933" t="str">
        <f t="shared" si="19"/>
        <v>Trung bình</v>
      </c>
      <c r="CZ12" s="258"/>
      <c r="DA12" s="257"/>
      <c r="DB12" s="258"/>
      <c r="DC12" s="257"/>
      <c r="DD12" s="258"/>
      <c r="DE12" s="257"/>
      <c r="DF12" s="359"/>
      <c r="DG12" s="257"/>
      <c r="DH12" s="360"/>
      <c r="DI12" s="257"/>
      <c r="DJ12" s="359"/>
      <c r="DK12" s="257"/>
      <c r="DL12" s="359"/>
      <c r="DM12" s="257" t="e">
        <f t="shared" si="20"/>
        <v>#VALUE!</v>
      </c>
      <c r="DN12" s="357" t="e">
        <f t="shared" si="21"/>
        <v>#VALUE!</v>
      </c>
      <c r="DO12" s="357" t="e">
        <f t="shared" si="22"/>
        <v>#VALUE!</v>
      </c>
      <c r="DP12" s="845">
        <f t="shared" si="23"/>
        <v>21</v>
      </c>
      <c r="DQ12" s="256" t="e">
        <f t="shared" si="24"/>
        <v>#VALUE!</v>
      </c>
      <c r="DR12" s="832" t="str">
        <f t="shared" si="25"/>
        <v>Lªn líp</v>
      </c>
      <c r="DS12" s="262"/>
      <c r="DT12" s="262"/>
      <c r="DU12" s="262"/>
      <c r="DV12" s="265"/>
    </row>
    <row r="13" spans="1:126" ht="13.5" customHeight="1">
      <c r="A13" s="402">
        <v>9</v>
      </c>
      <c r="B13" s="317" t="s">
        <v>291</v>
      </c>
      <c r="C13" s="327" t="s">
        <v>184</v>
      </c>
      <c r="D13" s="753" t="s">
        <v>467</v>
      </c>
      <c r="E13" s="368">
        <v>7</v>
      </c>
      <c r="F13" s="368"/>
      <c r="G13" s="257">
        <v>6</v>
      </c>
      <c r="H13" s="257"/>
      <c r="I13" s="257">
        <v>5</v>
      </c>
      <c r="J13" s="257"/>
      <c r="K13" s="257">
        <v>5</v>
      </c>
      <c r="L13" s="355"/>
      <c r="M13" s="355">
        <v>5</v>
      </c>
      <c r="N13" s="355">
        <v>4</v>
      </c>
      <c r="O13" s="355">
        <v>6</v>
      </c>
      <c r="P13" s="355"/>
      <c r="Q13" s="355"/>
      <c r="R13" s="355"/>
      <c r="S13" s="257">
        <v>7</v>
      </c>
      <c r="T13" s="257"/>
      <c r="U13" s="257">
        <f t="shared" si="0"/>
        <v>144</v>
      </c>
      <c r="V13" s="356">
        <f t="shared" si="1"/>
        <v>5.76</v>
      </c>
      <c r="W13" s="257">
        <v>7</v>
      </c>
      <c r="X13" s="257"/>
      <c r="Y13" s="257">
        <v>5</v>
      </c>
      <c r="Z13" s="257"/>
      <c r="AA13" s="257">
        <v>8</v>
      </c>
      <c r="AB13" s="257"/>
      <c r="AC13" s="257">
        <v>6</v>
      </c>
      <c r="AD13" s="257"/>
      <c r="AE13" s="257">
        <v>6</v>
      </c>
      <c r="AF13" s="257"/>
      <c r="AG13" s="257">
        <v>6</v>
      </c>
      <c r="AH13" s="258"/>
      <c r="AI13" s="257">
        <v>7</v>
      </c>
      <c r="AJ13" s="258"/>
      <c r="AK13" s="257">
        <f t="shared" si="2"/>
        <v>163</v>
      </c>
      <c r="AL13" s="357">
        <f t="shared" si="3"/>
        <v>6.52</v>
      </c>
      <c r="AM13" s="446">
        <f t="shared" si="4"/>
        <v>6.14</v>
      </c>
      <c r="AN13" s="256" t="str">
        <f t="shared" si="5"/>
        <v>TB Kh¸</v>
      </c>
      <c r="AO13" s="860">
        <f t="shared" si="6"/>
        <v>0</v>
      </c>
      <c r="AP13" s="389" t="str">
        <f t="shared" si="7"/>
        <v>Lªn Líp</v>
      </c>
      <c r="AQ13" s="257">
        <v>7</v>
      </c>
      <c r="AR13" s="258"/>
      <c r="AS13" s="257">
        <v>6</v>
      </c>
      <c r="AT13" s="258">
        <v>4</v>
      </c>
      <c r="AU13" s="257">
        <v>5</v>
      </c>
      <c r="AV13" s="258"/>
      <c r="AW13" s="257">
        <v>6</v>
      </c>
      <c r="AX13" s="258"/>
      <c r="AY13" s="257">
        <v>7</v>
      </c>
      <c r="AZ13" s="359"/>
      <c r="BA13" s="257">
        <v>8</v>
      </c>
      <c r="BB13" s="359"/>
      <c r="BC13" s="257">
        <v>7</v>
      </c>
      <c r="BD13" s="359"/>
      <c r="BE13" s="257">
        <v>5</v>
      </c>
      <c r="BF13" s="359"/>
      <c r="BG13" s="257">
        <v>5</v>
      </c>
      <c r="BH13" s="359"/>
      <c r="BI13" s="257">
        <f t="shared" si="8"/>
        <v>176</v>
      </c>
      <c r="BJ13" s="434">
        <f t="shared" si="9"/>
        <v>6.285714285714286</v>
      </c>
      <c r="BK13" s="860">
        <f t="shared" si="26"/>
        <v>0</v>
      </c>
      <c r="BL13" s="257">
        <v>8</v>
      </c>
      <c r="BM13" s="359"/>
      <c r="BN13" s="257">
        <v>8</v>
      </c>
      <c r="BO13" s="359"/>
      <c r="BP13" s="257">
        <v>5</v>
      </c>
      <c r="BQ13" s="359"/>
      <c r="BR13" s="257">
        <v>6</v>
      </c>
      <c r="BS13" s="359"/>
      <c r="BT13" s="257">
        <v>6</v>
      </c>
      <c r="BU13" s="360"/>
      <c r="BV13" s="257">
        <v>8</v>
      </c>
      <c r="BW13" s="359"/>
      <c r="BX13" s="257">
        <v>8</v>
      </c>
      <c r="BY13" s="359"/>
      <c r="BZ13" s="257">
        <f t="shared" si="10"/>
        <v>160</v>
      </c>
      <c r="CA13" s="357">
        <f t="shared" si="11"/>
        <v>6.956521739130435</v>
      </c>
      <c r="CB13" s="357">
        <f t="shared" si="12"/>
        <v>6.588235294117647</v>
      </c>
      <c r="CC13" s="845">
        <f t="shared" si="13"/>
        <v>0</v>
      </c>
      <c r="CD13" s="256" t="str">
        <f t="shared" si="14"/>
        <v>TB Kh¸</v>
      </c>
      <c r="CE13" s="831" t="str">
        <f t="shared" si="15"/>
        <v>Lªn líp</v>
      </c>
      <c r="CF13" s="257">
        <v>8</v>
      </c>
      <c r="CG13" s="258"/>
      <c r="CH13" s="257">
        <v>6</v>
      </c>
      <c r="CI13" s="258"/>
      <c r="CJ13" s="257">
        <v>6</v>
      </c>
      <c r="CK13" s="258"/>
      <c r="CL13" s="257">
        <v>6</v>
      </c>
      <c r="CM13" s="258"/>
      <c r="CN13" s="257">
        <v>6</v>
      </c>
      <c r="CO13" s="359"/>
      <c r="CP13" s="257">
        <v>5</v>
      </c>
      <c r="CQ13" s="359"/>
      <c r="CR13" s="257">
        <v>8</v>
      </c>
      <c r="CS13" s="359"/>
      <c r="CT13" s="257">
        <v>7</v>
      </c>
      <c r="CU13" s="359"/>
      <c r="CV13" s="257">
        <f t="shared" si="16"/>
        <v>160</v>
      </c>
      <c r="CW13" s="434">
        <f t="shared" si="17"/>
        <v>6.4</v>
      </c>
      <c r="CX13" s="860">
        <f t="shared" si="18"/>
        <v>0</v>
      </c>
      <c r="CY13" s="933" t="str">
        <f t="shared" si="19"/>
        <v>TB Khá</v>
      </c>
      <c r="CZ13" s="359"/>
      <c r="DA13" s="257"/>
      <c r="DB13" s="359"/>
      <c r="DC13" s="257"/>
      <c r="DD13" s="359"/>
      <c r="DE13" s="257"/>
      <c r="DF13" s="359"/>
      <c r="DG13" s="257"/>
      <c r="DH13" s="360"/>
      <c r="DI13" s="257"/>
      <c r="DJ13" s="359"/>
      <c r="DK13" s="257"/>
      <c r="DL13" s="359"/>
      <c r="DM13" s="257" t="e">
        <f t="shared" si="20"/>
        <v>#VALUE!</v>
      </c>
      <c r="DN13" s="357" t="e">
        <f t="shared" si="21"/>
        <v>#VALUE!</v>
      </c>
      <c r="DO13" s="357" t="e">
        <f t="shared" si="22"/>
        <v>#VALUE!</v>
      </c>
      <c r="DP13" s="845">
        <f t="shared" si="23"/>
        <v>21</v>
      </c>
      <c r="DQ13" s="256" t="e">
        <f t="shared" si="24"/>
        <v>#VALUE!</v>
      </c>
      <c r="DR13" s="832" t="str">
        <f t="shared" si="25"/>
        <v>Lªn líp</v>
      </c>
      <c r="DS13" s="262"/>
      <c r="DT13" s="262"/>
      <c r="DU13" s="262"/>
      <c r="DV13" s="265"/>
    </row>
    <row r="14" spans="1:126" ht="13.5" customHeight="1">
      <c r="A14" s="256">
        <v>10</v>
      </c>
      <c r="B14" s="234" t="s">
        <v>262</v>
      </c>
      <c r="C14" s="324" t="s">
        <v>293</v>
      </c>
      <c r="D14" s="750" t="s">
        <v>469</v>
      </c>
      <c r="E14" s="368">
        <v>7</v>
      </c>
      <c r="F14" s="368"/>
      <c r="G14" s="257">
        <v>5</v>
      </c>
      <c r="H14" s="257"/>
      <c r="I14" s="257">
        <v>6</v>
      </c>
      <c r="J14" s="257">
        <v>4</v>
      </c>
      <c r="K14" s="257">
        <v>5</v>
      </c>
      <c r="L14" s="355">
        <v>4</v>
      </c>
      <c r="M14" s="355">
        <v>5</v>
      </c>
      <c r="N14" s="355"/>
      <c r="O14" s="355">
        <v>6</v>
      </c>
      <c r="P14" s="355"/>
      <c r="Q14" s="355"/>
      <c r="R14" s="355"/>
      <c r="S14" s="257">
        <v>8</v>
      </c>
      <c r="T14" s="257"/>
      <c r="U14" s="257">
        <f t="shared" si="0"/>
        <v>143</v>
      </c>
      <c r="V14" s="356">
        <f t="shared" si="1"/>
        <v>5.72</v>
      </c>
      <c r="W14" s="257">
        <v>7</v>
      </c>
      <c r="X14" s="257"/>
      <c r="Y14" s="257">
        <v>5</v>
      </c>
      <c r="Z14" s="257"/>
      <c r="AA14" s="257">
        <v>7</v>
      </c>
      <c r="AB14" s="257"/>
      <c r="AC14" s="257">
        <v>6</v>
      </c>
      <c r="AD14" s="257"/>
      <c r="AE14" s="257">
        <v>5</v>
      </c>
      <c r="AF14" s="257"/>
      <c r="AG14" s="257">
        <v>7</v>
      </c>
      <c r="AH14" s="258"/>
      <c r="AI14" s="257">
        <v>6</v>
      </c>
      <c r="AJ14" s="258"/>
      <c r="AK14" s="257">
        <f t="shared" si="2"/>
        <v>157</v>
      </c>
      <c r="AL14" s="357">
        <f t="shared" si="3"/>
        <v>6.28</v>
      </c>
      <c r="AM14" s="446">
        <f t="shared" si="4"/>
        <v>6</v>
      </c>
      <c r="AN14" s="256" t="str">
        <f t="shared" si="5"/>
        <v>TB Kh¸</v>
      </c>
      <c r="AO14" s="860">
        <f t="shared" si="6"/>
        <v>0</v>
      </c>
      <c r="AP14" s="389" t="str">
        <f t="shared" si="7"/>
        <v>Lªn Líp</v>
      </c>
      <c r="AQ14" s="257">
        <v>7</v>
      </c>
      <c r="AR14" s="258"/>
      <c r="AS14" s="257">
        <v>5</v>
      </c>
      <c r="AT14" s="258"/>
      <c r="AU14" s="257">
        <v>6</v>
      </c>
      <c r="AV14" s="258"/>
      <c r="AW14" s="257">
        <v>7</v>
      </c>
      <c r="AX14" s="258"/>
      <c r="AY14" s="257">
        <v>8</v>
      </c>
      <c r="AZ14" s="359"/>
      <c r="BA14" s="257">
        <v>6</v>
      </c>
      <c r="BB14" s="359"/>
      <c r="BC14" s="257">
        <v>7</v>
      </c>
      <c r="BD14" s="359"/>
      <c r="BE14" s="257">
        <v>5</v>
      </c>
      <c r="BF14" s="359"/>
      <c r="BG14" s="257">
        <v>7</v>
      </c>
      <c r="BH14" s="359">
        <v>4</v>
      </c>
      <c r="BI14" s="257">
        <f t="shared" si="8"/>
        <v>180</v>
      </c>
      <c r="BJ14" s="434">
        <f t="shared" si="9"/>
        <v>6.428571428571429</v>
      </c>
      <c r="BK14" s="860">
        <f t="shared" si="26"/>
        <v>0</v>
      </c>
      <c r="BL14" s="257">
        <v>8</v>
      </c>
      <c r="BM14" s="359"/>
      <c r="BN14" s="257">
        <v>6</v>
      </c>
      <c r="BO14" s="359"/>
      <c r="BP14" s="257">
        <v>5</v>
      </c>
      <c r="BQ14" s="359"/>
      <c r="BR14" s="257">
        <v>6</v>
      </c>
      <c r="BS14" s="359"/>
      <c r="BT14" s="257">
        <v>7</v>
      </c>
      <c r="BU14" s="360"/>
      <c r="BV14" s="257">
        <v>9</v>
      </c>
      <c r="BW14" s="359"/>
      <c r="BX14" s="257">
        <v>7</v>
      </c>
      <c r="BY14" s="359"/>
      <c r="BZ14" s="257">
        <f t="shared" si="10"/>
        <v>153</v>
      </c>
      <c r="CA14" s="357">
        <f t="shared" si="11"/>
        <v>6.6521739130434785</v>
      </c>
      <c r="CB14" s="357">
        <f t="shared" si="12"/>
        <v>6.529411764705882</v>
      </c>
      <c r="CC14" s="845">
        <f t="shared" si="13"/>
        <v>0</v>
      </c>
      <c r="CD14" s="256" t="str">
        <f t="shared" si="14"/>
        <v>TB Kh¸</v>
      </c>
      <c r="CE14" s="831" t="str">
        <f t="shared" si="15"/>
        <v>Lªn líp</v>
      </c>
      <c r="CF14" s="257">
        <v>7</v>
      </c>
      <c r="CG14" s="258"/>
      <c r="CH14" s="257">
        <v>5</v>
      </c>
      <c r="CI14" s="258"/>
      <c r="CJ14" s="257">
        <v>5</v>
      </c>
      <c r="CK14" s="258"/>
      <c r="CL14" s="257">
        <v>5</v>
      </c>
      <c r="CM14" s="258"/>
      <c r="CN14" s="257">
        <v>5</v>
      </c>
      <c r="CO14" s="359"/>
      <c r="CP14" s="257">
        <v>5</v>
      </c>
      <c r="CQ14" s="359"/>
      <c r="CR14" s="257">
        <v>8</v>
      </c>
      <c r="CS14" s="359"/>
      <c r="CT14" s="257">
        <v>5</v>
      </c>
      <c r="CU14" s="359"/>
      <c r="CV14" s="257">
        <f t="shared" si="16"/>
        <v>136</v>
      </c>
      <c r="CW14" s="434">
        <f t="shared" si="17"/>
        <v>5.44</v>
      </c>
      <c r="CX14" s="860">
        <f t="shared" si="18"/>
        <v>0</v>
      </c>
      <c r="CY14" s="933" t="str">
        <f t="shared" si="19"/>
        <v>Trung bình</v>
      </c>
      <c r="CZ14" s="359"/>
      <c r="DA14" s="257"/>
      <c r="DB14" s="359"/>
      <c r="DC14" s="257"/>
      <c r="DD14" s="359"/>
      <c r="DE14" s="257"/>
      <c r="DF14" s="359"/>
      <c r="DG14" s="257"/>
      <c r="DH14" s="360"/>
      <c r="DI14" s="257"/>
      <c r="DJ14" s="359"/>
      <c r="DK14" s="257"/>
      <c r="DL14" s="359"/>
      <c r="DM14" s="257" t="e">
        <f t="shared" si="20"/>
        <v>#VALUE!</v>
      </c>
      <c r="DN14" s="357" t="e">
        <f t="shared" si="21"/>
        <v>#VALUE!</v>
      </c>
      <c r="DO14" s="357" t="e">
        <f t="shared" si="22"/>
        <v>#VALUE!</v>
      </c>
      <c r="DP14" s="845">
        <f t="shared" si="23"/>
        <v>21</v>
      </c>
      <c r="DQ14" s="256" t="e">
        <f t="shared" si="24"/>
        <v>#VALUE!</v>
      </c>
      <c r="DR14" s="832" t="str">
        <f t="shared" si="25"/>
        <v>Lªn líp</v>
      </c>
      <c r="DS14" s="262"/>
      <c r="DT14" s="262"/>
      <c r="DU14" s="262"/>
      <c r="DV14" s="265"/>
    </row>
    <row r="15" spans="1:126" s="451" customFormat="1" ht="13.5" customHeight="1">
      <c r="A15" s="402">
        <v>11</v>
      </c>
      <c r="B15" s="556" t="s">
        <v>176</v>
      </c>
      <c r="C15" s="401" t="s">
        <v>253</v>
      </c>
      <c r="D15" s="754">
        <v>33612</v>
      </c>
      <c r="E15" s="549">
        <v>6</v>
      </c>
      <c r="F15" s="549"/>
      <c r="G15" s="445">
        <v>6</v>
      </c>
      <c r="H15" s="445"/>
      <c r="I15" s="445">
        <v>5</v>
      </c>
      <c r="J15" s="445">
        <v>4</v>
      </c>
      <c r="K15" s="445">
        <v>6</v>
      </c>
      <c r="L15" s="554">
        <v>4</v>
      </c>
      <c r="M15" s="554">
        <v>5</v>
      </c>
      <c r="N15" s="554">
        <v>3</v>
      </c>
      <c r="O15" s="554">
        <v>5</v>
      </c>
      <c r="P15" s="554"/>
      <c r="Q15" s="554"/>
      <c r="R15" s="554"/>
      <c r="S15" s="445">
        <v>7</v>
      </c>
      <c r="T15" s="445"/>
      <c r="U15" s="257">
        <f t="shared" si="0"/>
        <v>139</v>
      </c>
      <c r="V15" s="356">
        <f t="shared" si="1"/>
        <v>5.56</v>
      </c>
      <c r="W15" s="445">
        <v>5</v>
      </c>
      <c r="X15" s="445"/>
      <c r="Y15" s="445">
        <v>6</v>
      </c>
      <c r="Z15" s="445"/>
      <c r="AA15" s="445">
        <v>6</v>
      </c>
      <c r="AB15" s="445"/>
      <c r="AC15" s="445">
        <v>5</v>
      </c>
      <c r="AD15" s="445"/>
      <c r="AE15" s="445">
        <v>5</v>
      </c>
      <c r="AF15" s="445"/>
      <c r="AG15" s="445">
        <v>5</v>
      </c>
      <c r="AH15" s="550">
        <v>2</v>
      </c>
      <c r="AI15" s="445">
        <v>4</v>
      </c>
      <c r="AJ15" s="550">
        <v>2</v>
      </c>
      <c r="AK15" s="257">
        <f t="shared" si="2"/>
        <v>128</v>
      </c>
      <c r="AL15" s="357">
        <f t="shared" si="3"/>
        <v>5.12</v>
      </c>
      <c r="AM15" s="446">
        <f t="shared" si="4"/>
        <v>5.34</v>
      </c>
      <c r="AN15" s="402" t="str">
        <f t="shared" si="5"/>
        <v>Trung b×nh</v>
      </c>
      <c r="AO15" s="860">
        <f t="shared" si="6"/>
        <v>3</v>
      </c>
      <c r="AP15" s="403" t="str">
        <f t="shared" si="7"/>
        <v>Lªn Líp</v>
      </c>
      <c r="AQ15" s="445">
        <v>6</v>
      </c>
      <c r="AR15" s="550"/>
      <c r="AS15" s="445">
        <v>5</v>
      </c>
      <c r="AT15" s="550">
        <v>4</v>
      </c>
      <c r="AU15" s="445">
        <v>5</v>
      </c>
      <c r="AV15" s="550">
        <v>3</v>
      </c>
      <c r="AW15" s="445">
        <v>5</v>
      </c>
      <c r="AX15" s="550"/>
      <c r="AY15" s="445">
        <v>5</v>
      </c>
      <c r="AZ15" s="552"/>
      <c r="BA15" s="445">
        <v>5</v>
      </c>
      <c r="BB15" s="552">
        <v>3</v>
      </c>
      <c r="BC15" s="445">
        <v>6</v>
      </c>
      <c r="BD15" s="552">
        <v>3</v>
      </c>
      <c r="BE15" s="445">
        <v>6</v>
      </c>
      <c r="BF15" s="552"/>
      <c r="BG15" s="445">
        <v>5</v>
      </c>
      <c r="BH15" s="552">
        <v>3</v>
      </c>
      <c r="BI15" s="257">
        <f t="shared" si="8"/>
        <v>149</v>
      </c>
      <c r="BJ15" s="434">
        <f t="shared" si="9"/>
        <v>5.321428571428571</v>
      </c>
      <c r="BK15" s="860">
        <f t="shared" si="26"/>
        <v>3</v>
      </c>
      <c r="BL15" s="445">
        <v>8</v>
      </c>
      <c r="BM15" s="552"/>
      <c r="BN15" s="445">
        <v>6</v>
      </c>
      <c r="BO15" s="552"/>
      <c r="BP15" s="445">
        <v>5</v>
      </c>
      <c r="BQ15" s="552">
        <v>3</v>
      </c>
      <c r="BR15" s="445">
        <v>5</v>
      </c>
      <c r="BS15" s="552"/>
      <c r="BT15" s="445">
        <v>5</v>
      </c>
      <c r="BU15" s="553">
        <v>4</v>
      </c>
      <c r="BV15" s="445">
        <v>5</v>
      </c>
      <c r="BW15" s="552"/>
      <c r="BX15" s="445">
        <v>7</v>
      </c>
      <c r="BY15" s="552"/>
      <c r="BZ15" s="257">
        <f t="shared" si="10"/>
        <v>132</v>
      </c>
      <c r="CA15" s="357">
        <f t="shared" si="11"/>
        <v>5.739130434782608</v>
      </c>
      <c r="CB15" s="357">
        <f t="shared" si="12"/>
        <v>5.509803921568627</v>
      </c>
      <c r="CC15" s="845">
        <f t="shared" si="13"/>
        <v>3</v>
      </c>
      <c r="CD15" s="256" t="str">
        <f t="shared" si="14"/>
        <v>Trung b×nh</v>
      </c>
      <c r="CE15" s="831" t="str">
        <f t="shared" si="15"/>
        <v>Lªn líp</v>
      </c>
      <c r="CF15" s="445">
        <v>7</v>
      </c>
      <c r="CG15" s="550"/>
      <c r="CH15" s="445">
        <v>6</v>
      </c>
      <c r="CI15" s="550"/>
      <c r="CJ15" s="445">
        <v>3</v>
      </c>
      <c r="CK15" s="550"/>
      <c r="CL15" s="445">
        <v>5</v>
      </c>
      <c r="CM15" s="550"/>
      <c r="CN15" s="445">
        <v>5</v>
      </c>
      <c r="CO15" s="552"/>
      <c r="CP15" s="445">
        <v>5</v>
      </c>
      <c r="CQ15" s="552"/>
      <c r="CR15" s="445">
        <v>6</v>
      </c>
      <c r="CS15" s="552"/>
      <c r="CT15" s="445">
        <v>6</v>
      </c>
      <c r="CU15" s="552"/>
      <c r="CV15" s="257">
        <f t="shared" si="16"/>
        <v>133</v>
      </c>
      <c r="CW15" s="434">
        <f t="shared" si="17"/>
        <v>5.32</v>
      </c>
      <c r="CX15" s="860">
        <f t="shared" si="18"/>
        <v>6</v>
      </c>
      <c r="CY15" s="933" t="str">
        <f t="shared" si="19"/>
        <v>Trung bình</v>
      </c>
      <c r="CZ15" s="552"/>
      <c r="DA15" s="445"/>
      <c r="DB15" s="552"/>
      <c r="DC15" s="445"/>
      <c r="DD15" s="552"/>
      <c r="DE15" s="445"/>
      <c r="DF15" s="552"/>
      <c r="DG15" s="445"/>
      <c r="DH15" s="553"/>
      <c r="DI15" s="445"/>
      <c r="DJ15" s="552"/>
      <c r="DK15" s="445"/>
      <c r="DL15" s="552"/>
      <c r="DM15" s="257" t="e">
        <f t="shared" si="20"/>
        <v>#VALUE!</v>
      </c>
      <c r="DN15" s="357" t="e">
        <f t="shared" si="21"/>
        <v>#VALUE!</v>
      </c>
      <c r="DO15" s="357" t="e">
        <f t="shared" si="22"/>
        <v>#VALUE!</v>
      </c>
      <c r="DP15" s="845">
        <f t="shared" si="23"/>
        <v>27</v>
      </c>
      <c r="DQ15" s="256" t="e">
        <f t="shared" si="24"/>
        <v>#VALUE!</v>
      </c>
      <c r="DR15" s="832" t="str">
        <f t="shared" si="25"/>
        <v>Lªn líp</v>
      </c>
      <c r="DS15" s="722"/>
      <c r="DT15" s="722"/>
      <c r="DU15" s="722"/>
      <c r="DV15" s="723"/>
    </row>
    <row r="16" spans="1:126" ht="13.5" customHeight="1">
      <c r="A16" s="256">
        <v>12</v>
      </c>
      <c r="B16" s="317" t="s">
        <v>181</v>
      </c>
      <c r="C16" s="327" t="s">
        <v>198</v>
      </c>
      <c r="D16" s="755">
        <v>33820</v>
      </c>
      <c r="E16" s="368">
        <v>6</v>
      </c>
      <c r="F16" s="368"/>
      <c r="G16" s="257">
        <v>5</v>
      </c>
      <c r="H16" s="257"/>
      <c r="I16" s="257"/>
      <c r="J16" s="257"/>
      <c r="K16" s="257">
        <v>5</v>
      </c>
      <c r="L16" s="355">
        <v>4</v>
      </c>
      <c r="M16" s="355">
        <v>3</v>
      </c>
      <c r="N16" s="355">
        <v>3</v>
      </c>
      <c r="O16" s="355">
        <v>5</v>
      </c>
      <c r="P16" s="355"/>
      <c r="Q16" s="355"/>
      <c r="R16" s="355"/>
      <c r="S16" s="257">
        <v>7</v>
      </c>
      <c r="T16" s="257"/>
      <c r="U16" s="257">
        <f t="shared" si="0"/>
        <v>109</v>
      </c>
      <c r="V16" s="356">
        <f t="shared" si="1"/>
        <v>4.36</v>
      </c>
      <c r="W16" s="257">
        <v>7</v>
      </c>
      <c r="X16" s="257"/>
      <c r="Y16" s="257">
        <v>5</v>
      </c>
      <c r="Z16" s="257"/>
      <c r="AA16" s="257">
        <v>7</v>
      </c>
      <c r="AB16" s="257"/>
      <c r="AC16" s="257">
        <v>6</v>
      </c>
      <c r="AD16" s="257"/>
      <c r="AE16" s="257">
        <v>6</v>
      </c>
      <c r="AF16" s="257"/>
      <c r="AG16" s="257">
        <v>5</v>
      </c>
      <c r="AH16" s="258">
        <v>4</v>
      </c>
      <c r="AI16" s="257">
        <v>7</v>
      </c>
      <c r="AJ16" s="258"/>
      <c r="AK16" s="257">
        <f t="shared" si="2"/>
        <v>157</v>
      </c>
      <c r="AL16" s="357">
        <f t="shared" si="3"/>
        <v>6.28</v>
      </c>
      <c r="AM16" s="446">
        <f t="shared" si="4"/>
        <v>5.32</v>
      </c>
      <c r="AN16" s="256" t="str">
        <f>IF(AM16&gt;=8.995,"XuÊt s¾c",IF(AM16&gt;=7.995,"Giái",IF(AM16&gt;=6.995,"Kh¸",IF(AM16&gt;=5.995,"TB Kh¸",IF(AM16&gt;=4.995,"Trung b×nh",IF(AM16&gt;=3.995,"YÕu",IF(AM16&lt;3.995,"KÐm")))))))</f>
        <v>Trung b×nh</v>
      </c>
      <c r="AO16" s="860">
        <f t="shared" si="6"/>
        <v>6</v>
      </c>
      <c r="AP16" s="389" t="str">
        <f t="shared" si="7"/>
        <v>Lªn Líp</v>
      </c>
      <c r="AQ16" s="257">
        <v>5</v>
      </c>
      <c r="AR16" s="258"/>
      <c r="AS16" s="257">
        <v>5</v>
      </c>
      <c r="AT16" s="258">
        <v>4</v>
      </c>
      <c r="AU16" s="257">
        <v>5</v>
      </c>
      <c r="AV16" s="258">
        <v>3</v>
      </c>
      <c r="AW16" s="257">
        <v>6</v>
      </c>
      <c r="AX16" s="258"/>
      <c r="AY16" s="257">
        <v>7</v>
      </c>
      <c r="AZ16" s="359"/>
      <c r="BA16" s="257">
        <v>5</v>
      </c>
      <c r="BB16" s="359">
        <v>4</v>
      </c>
      <c r="BC16" s="257">
        <v>7</v>
      </c>
      <c r="BD16" s="359"/>
      <c r="BE16" s="257">
        <v>5</v>
      </c>
      <c r="BF16" s="359"/>
      <c r="BG16" s="257">
        <v>6</v>
      </c>
      <c r="BH16" s="359">
        <v>4</v>
      </c>
      <c r="BI16" s="257">
        <f t="shared" si="8"/>
        <v>158</v>
      </c>
      <c r="BJ16" s="434">
        <f t="shared" si="9"/>
        <v>5.642857142857143</v>
      </c>
      <c r="BK16" s="860">
        <f t="shared" si="26"/>
        <v>6</v>
      </c>
      <c r="BL16" s="257">
        <v>8</v>
      </c>
      <c r="BM16" s="359"/>
      <c r="BN16" s="257">
        <v>5</v>
      </c>
      <c r="BO16" s="359"/>
      <c r="BP16" s="257">
        <v>5</v>
      </c>
      <c r="BQ16" s="359">
        <v>3</v>
      </c>
      <c r="BR16" s="257">
        <v>5</v>
      </c>
      <c r="BS16" s="359"/>
      <c r="BT16" s="257">
        <v>5</v>
      </c>
      <c r="BU16" s="360"/>
      <c r="BV16" s="257">
        <v>6</v>
      </c>
      <c r="BW16" s="359"/>
      <c r="BX16" s="257">
        <v>8</v>
      </c>
      <c r="BY16" s="359"/>
      <c r="BZ16" s="257">
        <f t="shared" si="10"/>
        <v>133</v>
      </c>
      <c r="CA16" s="357">
        <f t="shared" si="11"/>
        <v>5.782608695652174</v>
      </c>
      <c r="CB16" s="357">
        <f t="shared" si="12"/>
        <v>5.705882352941177</v>
      </c>
      <c r="CC16" s="845">
        <f t="shared" si="13"/>
        <v>6</v>
      </c>
      <c r="CD16" s="256" t="str">
        <f t="shared" si="14"/>
        <v>Trung b×nh</v>
      </c>
      <c r="CE16" s="831" t="str">
        <f t="shared" si="15"/>
        <v>Lªn líp</v>
      </c>
      <c r="CF16" s="257">
        <v>7</v>
      </c>
      <c r="CG16" s="258"/>
      <c r="CH16" s="257">
        <v>5</v>
      </c>
      <c r="CI16" s="258"/>
      <c r="CJ16" s="257">
        <v>3</v>
      </c>
      <c r="CK16" s="258"/>
      <c r="CL16" s="257">
        <v>2</v>
      </c>
      <c r="CM16" s="258"/>
      <c r="CN16" s="257">
        <v>3</v>
      </c>
      <c r="CO16" s="359"/>
      <c r="CP16" s="257">
        <v>5</v>
      </c>
      <c r="CQ16" s="359"/>
      <c r="CR16" s="257">
        <v>7</v>
      </c>
      <c r="CS16" s="359"/>
      <c r="CT16" s="257">
        <v>5</v>
      </c>
      <c r="CU16" s="359"/>
      <c r="CV16" s="257">
        <f t="shared" si="16"/>
        <v>112</v>
      </c>
      <c r="CW16" s="434">
        <f t="shared" si="17"/>
        <v>4.48</v>
      </c>
      <c r="CX16" s="860">
        <f t="shared" si="18"/>
        <v>15</v>
      </c>
      <c r="CY16" s="933" t="str">
        <f t="shared" si="19"/>
        <v>Yếu</v>
      </c>
      <c r="CZ16" s="359"/>
      <c r="DA16" s="257"/>
      <c r="DB16" s="359"/>
      <c r="DC16" s="257"/>
      <c r="DD16" s="359"/>
      <c r="DE16" s="257"/>
      <c r="DF16" s="359"/>
      <c r="DG16" s="257"/>
      <c r="DH16" s="360"/>
      <c r="DI16" s="257"/>
      <c r="DJ16" s="359"/>
      <c r="DK16" s="257"/>
      <c r="DL16" s="359"/>
      <c r="DM16" s="257" t="e">
        <f t="shared" si="20"/>
        <v>#VALUE!</v>
      </c>
      <c r="DN16" s="357" t="e">
        <f t="shared" si="21"/>
        <v>#VALUE!</v>
      </c>
      <c r="DO16" s="357" t="e">
        <f t="shared" si="22"/>
        <v>#VALUE!</v>
      </c>
      <c r="DP16" s="845">
        <f t="shared" si="23"/>
        <v>36</v>
      </c>
      <c r="DQ16" s="256" t="e">
        <f t="shared" si="24"/>
        <v>#VALUE!</v>
      </c>
      <c r="DR16" s="832" t="str">
        <f t="shared" si="25"/>
        <v>Lªn líp</v>
      </c>
      <c r="DS16" s="262"/>
      <c r="DT16" s="262"/>
      <c r="DU16" s="262"/>
      <c r="DV16" s="265"/>
    </row>
    <row r="17" spans="1:126" ht="13.5" customHeight="1">
      <c r="A17" s="402">
        <v>13</v>
      </c>
      <c r="B17" s="234" t="s">
        <v>297</v>
      </c>
      <c r="C17" s="324" t="s">
        <v>172</v>
      </c>
      <c r="D17" s="746">
        <v>33850</v>
      </c>
      <c r="E17" s="368">
        <v>6</v>
      </c>
      <c r="F17" s="368"/>
      <c r="G17" s="257">
        <v>5</v>
      </c>
      <c r="H17" s="257"/>
      <c r="I17" s="257">
        <v>6</v>
      </c>
      <c r="J17" s="257"/>
      <c r="K17" s="257">
        <v>6</v>
      </c>
      <c r="L17" s="355">
        <v>4</v>
      </c>
      <c r="M17" s="355">
        <v>7</v>
      </c>
      <c r="N17" s="355"/>
      <c r="O17" s="355">
        <v>5</v>
      </c>
      <c r="P17" s="355"/>
      <c r="Q17" s="355"/>
      <c r="R17" s="355"/>
      <c r="S17" s="257">
        <v>7</v>
      </c>
      <c r="T17" s="257"/>
      <c r="U17" s="257">
        <f t="shared" si="0"/>
        <v>144</v>
      </c>
      <c r="V17" s="356">
        <f t="shared" si="1"/>
        <v>5.76</v>
      </c>
      <c r="W17" s="257">
        <v>5</v>
      </c>
      <c r="X17" s="257"/>
      <c r="Y17" s="257"/>
      <c r="Z17" s="257"/>
      <c r="AA17" s="257">
        <v>8</v>
      </c>
      <c r="AB17" s="257"/>
      <c r="AC17" s="257">
        <v>6</v>
      </c>
      <c r="AD17" s="257"/>
      <c r="AE17" s="257">
        <v>6</v>
      </c>
      <c r="AF17" s="257"/>
      <c r="AG17" s="257">
        <v>5</v>
      </c>
      <c r="AH17" s="258">
        <v>4</v>
      </c>
      <c r="AI17" s="257">
        <v>5</v>
      </c>
      <c r="AJ17" s="258"/>
      <c r="AK17" s="257">
        <f t="shared" si="2"/>
        <v>125</v>
      </c>
      <c r="AL17" s="357">
        <f t="shared" si="3"/>
        <v>5</v>
      </c>
      <c r="AM17" s="446">
        <f t="shared" si="4"/>
        <v>5.38</v>
      </c>
      <c r="AN17" s="256" t="str">
        <f t="shared" si="5"/>
        <v>Trung b×nh</v>
      </c>
      <c r="AO17" s="860">
        <f t="shared" si="6"/>
        <v>3</v>
      </c>
      <c r="AP17" s="389" t="str">
        <f t="shared" si="7"/>
        <v>Lªn Líp</v>
      </c>
      <c r="AQ17" s="257">
        <v>6</v>
      </c>
      <c r="AR17" s="258"/>
      <c r="AS17" s="257">
        <v>6</v>
      </c>
      <c r="AT17" s="258"/>
      <c r="AU17" s="257">
        <v>6</v>
      </c>
      <c r="AV17" s="258"/>
      <c r="AW17" s="257">
        <v>7</v>
      </c>
      <c r="AX17" s="258"/>
      <c r="AY17" s="257">
        <v>7</v>
      </c>
      <c r="AZ17" s="359"/>
      <c r="BA17" s="257"/>
      <c r="BB17" s="359"/>
      <c r="BC17" s="257">
        <v>6</v>
      </c>
      <c r="BD17" s="359"/>
      <c r="BE17" s="257">
        <v>5</v>
      </c>
      <c r="BF17" s="359"/>
      <c r="BG17" s="257">
        <v>6</v>
      </c>
      <c r="BH17" s="359">
        <v>4</v>
      </c>
      <c r="BI17" s="257">
        <f t="shared" si="8"/>
        <v>147</v>
      </c>
      <c r="BJ17" s="434">
        <f t="shared" si="9"/>
        <v>5.25</v>
      </c>
      <c r="BK17" s="860">
        <f t="shared" si="26"/>
        <v>7</v>
      </c>
      <c r="BL17" s="257">
        <v>8</v>
      </c>
      <c r="BM17" s="359"/>
      <c r="BN17" s="257">
        <v>6</v>
      </c>
      <c r="BO17" s="359"/>
      <c r="BP17" s="257">
        <v>6</v>
      </c>
      <c r="BQ17" s="359"/>
      <c r="BR17" s="257">
        <v>6</v>
      </c>
      <c r="BS17" s="359"/>
      <c r="BT17" s="257">
        <v>5</v>
      </c>
      <c r="BU17" s="360"/>
      <c r="BV17" s="257">
        <v>8</v>
      </c>
      <c r="BW17" s="359"/>
      <c r="BX17" s="257">
        <v>8</v>
      </c>
      <c r="BY17" s="359"/>
      <c r="BZ17" s="257">
        <f t="shared" si="10"/>
        <v>151</v>
      </c>
      <c r="CA17" s="357">
        <f t="shared" si="11"/>
        <v>6.565217391304348</v>
      </c>
      <c r="CB17" s="357">
        <f t="shared" si="12"/>
        <v>5.8431372549019605</v>
      </c>
      <c r="CC17" s="845">
        <f t="shared" si="13"/>
        <v>7</v>
      </c>
      <c r="CD17" s="256" t="str">
        <f t="shared" si="14"/>
        <v>Trung b×nh</v>
      </c>
      <c r="CE17" s="831" t="str">
        <f t="shared" si="15"/>
        <v>Lªn líp</v>
      </c>
      <c r="CF17" s="257">
        <v>7</v>
      </c>
      <c r="CG17" s="258"/>
      <c r="CH17" s="257">
        <v>6</v>
      </c>
      <c r="CI17" s="258"/>
      <c r="CJ17" s="257">
        <v>3</v>
      </c>
      <c r="CK17" s="258"/>
      <c r="CL17" s="257">
        <v>5</v>
      </c>
      <c r="CM17" s="258"/>
      <c r="CN17" s="257">
        <v>5</v>
      </c>
      <c r="CO17" s="359"/>
      <c r="CP17" s="257">
        <v>5</v>
      </c>
      <c r="CQ17" s="359"/>
      <c r="CR17" s="257">
        <v>7</v>
      </c>
      <c r="CS17" s="359"/>
      <c r="CT17" s="257">
        <v>6</v>
      </c>
      <c r="CU17" s="359"/>
      <c r="CV17" s="257">
        <f t="shared" si="16"/>
        <v>136</v>
      </c>
      <c r="CW17" s="434">
        <f t="shared" si="17"/>
        <v>5.44</v>
      </c>
      <c r="CX17" s="860">
        <f t="shared" si="18"/>
        <v>10</v>
      </c>
      <c r="CY17" s="933" t="str">
        <f t="shared" si="19"/>
        <v>Trung bình</v>
      </c>
      <c r="CZ17" s="359"/>
      <c r="DA17" s="257"/>
      <c r="DB17" s="359"/>
      <c r="DC17" s="257"/>
      <c r="DD17" s="359"/>
      <c r="DE17" s="257"/>
      <c r="DF17" s="359"/>
      <c r="DG17" s="257"/>
      <c r="DH17" s="360"/>
      <c r="DI17" s="257"/>
      <c r="DJ17" s="359"/>
      <c r="DK17" s="257"/>
      <c r="DL17" s="359"/>
      <c r="DM17" s="257" t="e">
        <f t="shared" si="20"/>
        <v>#VALUE!</v>
      </c>
      <c r="DN17" s="357" t="e">
        <f t="shared" si="21"/>
        <v>#VALUE!</v>
      </c>
      <c r="DO17" s="357" t="e">
        <f t="shared" si="22"/>
        <v>#VALUE!</v>
      </c>
      <c r="DP17" s="845">
        <f t="shared" si="23"/>
        <v>31</v>
      </c>
      <c r="DQ17" s="256" t="e">
        <f t="shared" si="24"/>
        <v>#VALUE!</v>
      </c>
      <c r="DR17" s="832" t="str">
        <f t="shared" si="25"/>
        <v>Lªn líp</v>
      </c>
      <c r="DS17" s="262"/>
      <c r="DT17" s="262"/>
      <c r="DU17" s="262"/>
      <c r="DV17" s="265"/>
    </row>
    <row r="18" spans="1:126" ht="13.5" customHeight="1">
      <c r="A18" s="256">
        <v>14</v>
      </c>
      <c r="B18" s="234" t="s">
        <v>298</v>
      </c>
      <c r="C18" s="324" t="s">
        <v>299</v>
      </c>
      <c r="D18" s="750" t="s">
        <v>470</v>
      </c>
      <c r="E18" s="368">
        <v>7</v>
      </c>
      <c r="F18" s="368"/>
      <c r="G18" s="257">
        <v>5</v>
      </c>
      <c r="H18" s="257"/>
      <c r="I18" s="257">
        <v>5</v>
      </c>
      <c r="J18" s="257"/>
      <c r="K18" s="257">
        <v>5</v>
      </c>
      <c r="L18" s="355"/>
      <c r="M18" s="355">
        <v>5</v>
      </c>
      <c r="N18" s="355"/>
      <c r="O18" s="355">
        <v>5</v>
      </c>
      <c r="P18" s="355"/>
      <c r="Q18" s="355"/>
      <c r="R18" s="355"/>
      <c r="S18" s="257">
        <v>6</v>
      </c>
      <c r="T18" s="257"/>
      <c r="U18" s="257">
        <f t="shared" si="0"/>
        <v>135</v>
      </c>
      <c r="V18" s="356">
        <f t="shared" si="1"/>
        <v>5.4</v>
      </c>
      <c r="W18" s="257">
        <v>6</v>
      </c>
      <c r="X18" s="257"/>
      <c r="Y18" s="257">
        <v>5</v>
      </c>
      <c r="Z18" s="257">
        <v>4</v>
      </c>
      <c r="AA18" s="257">
        <v>7</v>
      </c>
      <c r="AB18" s="257"/>
      <c r="AC18" s="257">
        <v>7</v>
      </c>
      <c r="AD18" s="257"/>
      <c r="AE18" s="257">
        <v>6</v>
      </c>
      <c r="AF18" s="257"/>
      <c r="AG18" s="257">
        <v>6</v>
      </c>
      <c r="AH18" s="258"/>
      <c r="AI18" s="257">
        <v>6</v>
      </c>
      <c r="AJ18" s="258"/>
      <c r="AK18" s="257">
        <f t="shared" si="2"/>
        <v>153</v>
      </c>
      <c r="AL18" s="357">
        <f t="shared" si="3"/>
        <v>6.12</v>
      </c>
      <c r="AM18" s="446">
        <f t="shared" si="4"/>
        <v>5.76</v>
      </c>
      <c r="AN18" s="256" t="str">
        <f t="shared" si="5"/>
        <v>Trung b×nh</v>
      </c>
      <c r="AO18" s="860">
        <f t="shared" si="6"/>
        <v>0</v>
      </c>
      <c r="AP18" s="389" t="str">
        <f t="shared" si="7"/>
        <v>Lªn Líp</v>
      </c>
      <c r="AQ18" s="257">
        <v>5</v>
      </c>
      <c r="AR18" s="258"/>
      <c r="AS18" s="257">
        <v>5</v>
      </c>
      <c r="AT18" s="258"/>
      <c r="AU18" s="257">
        <v>5</v>
      </c>
      <c r="AV18" s="258">
        <v>4</v>
      </c>
      <c r="AW18" s="257">
        <v>6</v>
      </c>
      <c r="AX18" s="258"/>
      <c r="AY18" s="257">
        <v>6</v>
      </c>
      <c r="AZ18" s="359"/>
      <c r="BA18" s="257">
        <v>5</v>
      </c>
      <c r="BB18" s="359"/>
      <c r="BC18" s="257">
        <v>7</v>
      </c>
      <c r="BD18" s="359">
        <v>4</v>
      </c>
      <c r="BE18" s="257">
        <v>5</v>
      </c>
      <c r="BF18" s="359"/>
      <c r="BG18" s="257">
        <v>5</v>
      </c>
      <c r="BH18" s="359">
        <v>3</v>
      </c>
      <c r="BI18" s="257">
        <f t="shared" si="8"/>
        <v>152</v>
      </c>
      <c r="BJ18" s="434">
        <f t="shared" si="9"/>
        <v>5.428571428571429</v>
      </c>
      <c r="BK18" s="860">
        <f t="shared" si="26"/>
        <v>0</v>
      </c>
      <c r="BL18" s="257">
        <v>8</v>
      </c>
      <c r="BM18" s="359"/>
      <c r="BN18" s="257">
        <v>6</v>
      </c>
      <c r="BO18" s="359"/>
      <c r="BP18" s="257">
        <v>6</v>
      </c>
      <c r="BQ18" s="359"/>
      <c r="BR18" s="257">
        <v>6</v>
      </c>
      <c r="BS18" s="359"/>
      <c r="BT18" s="257">
        <v>6</v>
      </c>
      <c r="BU18" s="360"/>
      <c r="BV18" s="257">
        <v>6</v>
      </c>
      <c r="BW18" s="359"/>
      <c r="BX18" s="257">
        <v>7</v>
      </c>
      <c r="BY18" s="359"/>
      <c r="BZ18" s="257">
        <f t="shared" si="10"/>
        <v>145</v>
      </c>
      <c r="CA18" s="357">
        <f t="shared" si="11"/>
        <v>6.304347826086956</v>
      </c>
      <c r="CB18" s="357">
        <f t="shared" si="12"/>
        <v>5.823529411764706</v>
      </c>
      <c r="CC18" s="845">
        <f t="shared" si="13"/>
        <v>0</v>
      </c>
      <c r="CD18" s="256" t="str">
        <f t="shared" si="14"/>
        <v>Trung b×nh</v>
      </c>
      <c r="CE18" s="831" t="str">
        <f t="shared" si="15"/>
        <v>Lªn líp</v>
      </c>
      <c r="CF18" s="257">
        <v>6</v>
      </c>
      <c r="CG18" s="258"/>
      <c r="CH18" s="257">
        <v>6</v>
      </c>
      <c r="CI18" s="258"/>
      <c r="CJ18" s="257">
        <v>4</v>
      </c>
      <c r="CK18" s="258"/>
      <c r="CL18" s="257">
        <v>5</v>
      </c>
      <c r="CM18" s="258"/>
      <c r="CN18" s="257">
        <v>5</v>
      </c>
      <c r="CO18" s="359"/>
      <c r="CP18" s="257">
        <v>5</v>
      </c>
      <c r="CQ18" s="359"/>
      <c r="CR18" s="257">
        <v>5</v>
      </c>
      <c r="CS18" s="359"/>
      <c r="CT18" s="257">
        <v>5</v>
      </c>
      <c r="CU18" s="359"/>
      <c r="CV18" s="257">
        <f t="shared" si="16"/>
        <v>127</v>
      </c>
      <c r="CW18" s="434">
        <f t="shared" si="17"/>
        <v>5.08</v>
      </c>
      <c r="CX18" s="860">
        <f t="shared" si="18"/>
        <v>3</v>
      </c>
      <c r="CY18" s="933" t="str">
        <f t="shared" si="19"/>
        <v>Trung bình</v>
      </c>
      <c r="CZ18" s="359"/>
      <c r="DA18" s="257"/>
      <c r="DB18" s="359"/>
      <c r="DC18" s="257"/>
      <c r="DD18" s="359"/>
      <c r="DE18" s="257"/>
      <c r="DF18" s="359"/>
      <c r="DG18" s="257"/>
      <c r="DH18" s="360"/>
      <c r="DI18" s="257"/>
      <c r="DJ18" s="359"/>
      <c r="DK18" s="257"/>
      <c r="DL18" s="359"/>
      <c r="DM18" s="257" t="e">
        <f t="shared" si="20"/>
        <v>#VALUE!</v>
      </c>
      <c r="DN18" s="357" t="e">
        <f t="shared" si="21"/>
        <v>#VALUE!</v>
      </c>
      <c r="DO18" s="357" t="e">
        <f t="shared" si="22"/>
        <v>#VALUE!</v>
      </c>
      <c r="DP18" s="845">
        <f t="shared" si="23"/>
        <v>24</v>
      </c>
      <c r="DQ18" s="256" t="e">
        <f t="shared" si="24"/>
        <v>#VALUE!</v>
      </c>
      <c r="DR18" s="832" t="str">
        <f t="shared" si="25"/>
        <v>Lªn líp</v>
      </c>
      <c r="DS18" s="262"/>
      <c r="DT18" s="262"/>
      <c r="DU18" s="262"/>
      <c r="DV18" s="265"/>
    </row>
    <row r="19" spans="1:126" ht="13.5" customHeight="1">
      <c r="A19" s="402">
        <v>15</v>
      </c>
      <c r="B19" s="234" t="s">
        <v>300</v>
      </c>
      <c r="C19" s="324" t="s">
        <v>63</v>
      </c>
      <c r="D19" s="750" t="s">
        <v>471</v>
      </c>
      <c r="E19" s="368">
        <v>5</v>
      </c>
      <c r="F19" s="368"/>
      <c r="G19" s="257">
        <v>5</v>
      </c>
      <c r="H19" s="257"/>
      <c r="I19" s="257">
        <v>5</v>
      </c>
      <c r="J19" s="257"/>
      <c r="K19" s="257">
        <v>5</v>
      </c>
      <c r="L19" s="355"/>
      <c r="M19" s="355">
        <v>5</v>
      </c>
      <c r="N19" s="355">
        <v>4</v>
      </c>
      <c r="O19" s="355">
        <v>5</v>
      </c>
      <c r="P19" s="355"/>
      <c r="Q19" s="355"/>
      <c r="R19" s="355"/>
      <c r="S19" s="257">
        <v>7</v>
      </c>
      <c r="T19" s="257"/>
      <c r="U19" s="257">
        <f t="shared" si="0"/>
        <v>125</v>
      </c>
      <c r="V19" s="356">
        <f t="shared" si="1"/>
        <v>5</v>
      </c>
      <c r="W19" s="257">
        <v>5</v>
      </c>
      <c r="X19" s="257"/>
      <c r="Y19" s="257">
        <v>5</v>
      </c>
      <c r="Z19" s="257"/>
      <c r="AA19" s="257">
        <v>7</v>
      </c>
      <c r="AB19" s="257"/>
      <c r="AC19" s="257">
        <v>5</v>
      </c>
      <c r="AD19" s="257"/>
      <c r="AE19" s="257">
        <v>6</v>
      </c>
      <c r="AF19" s="257"/>
      <c r="AG19" s="257">
        <v>6</v>
      </c>
      <c r="AH19" s="258"/>
      <c r="AI19" s="257">
        <v>4</v>
      </c>
      <c r="AJ19" s="258">
        <v>2</v>
      </c>
      <c r="AK19" s="257">
        <f t="shared" si="2"/>
        <v>134</v>
      </c>
      <c r="AL19" s="357">
        <f t="shared" si="3"/>
        <v>5.36</v>
      </c>
      <c r="AM19" s="446">
        <f t="shared" si="4"/>
        <v>5.18</v>
      </c>
      <c r="AN19" s="256" t="str">
        <f t="shared" si="5"/>
        <v>Trung b×nh</v>
      </c>
      <c r="AO19" s="860">
        <f t="shared" si="6"/>
        <v>3</v>
      </c>
      <c r="AP19" s="389" t="str">
        <f t="shared" si="7"/>
        <v>Lªn Líp</v>
      </c>
      <c r="AQ19" s="257">
        <v>5</v>
      </c>
      <c r="AR19" s="258"/>
      <c r="AS19" s="257">
        <v>6</v>
      </c>
      <c r="AT19" s="258">
        <v>0</v>
      </c>
      <c r="AU19" s="257">
        <v>5</v>
      </c>
      <c r="AV19" s="258">
        <v>3</v>
      </c>
      <c r="AW19" s="257">
        <v>7</v>
      </c>
      <c r="AX19" s="258"/>
      <c r="AY19" s="257">
        <v>7</v>
      </c>
      <c r="AZ19" s="359"/>
      <c r="BA19" s="257">
        <v>6</v>
      </c>
      <c r="BB19" s="359"/>
      <c r="BC19" s="257">
        <v>7</v>
      </c>
      <c r="BD19" s="359"/>
      <c r="BE19" s="257">
        <v>5</v>
      </c>
      <c r="BF19" s="359">
        <v>3</v>
      </c>
      <c r="BG19" s="257">
        <v>5</v>
      </c>
      <c r="BH19" s="359">
        <v>4</v>
      </c>
      <c r="BI19" s="257">
        <f t="shared" si="8"/>
        <v>165</v>
      </c>
      <c r="BJ19" s="434">
        <f t="shared" si="9"/>
        <v>5.892857142857143</v>
      </c>
      <c r="BK19" s="860">
        <f t="shared" si="26"/>
        <v>3</v>
      </c>
      <c r="BL19" s="257">
        <v>8</v>
      </c>
      <c r="BM19" s="359"/>
      <c r="BN19" s="257">
        <v>5</v>
      </c>
      <c r="BO19" s="359"/>
      <c r="BP19" s="257">
        <v>6</v>
      </c>
      <c r="BQ19" s="359"/>
      <c r="BR19" s="257">
        <v>5</v>
      </c>
      <c r="BS19" s="359">
        <v>3</v>
      </c>
      <c r="BT19" s="257">
        <v>6</v>
      </c>
      <c r="BU19" s="360"/>
      <c r="BV19" s="257">
        <v>5</v>
      </c>
      <c r="BW19" s="359"/>
      <c r="BX19" s="257">
        <v>6</v>
      </c>
      <c r="BY19" s="359"/>
      <c r="BZ19" s="257">
        <f t="shared" si="10"/>
        <v>131</v>
      </c>
      <c r="CA19" s="357">
        <f t="shared" si="11"/>
        <v>5.695652173913044</v>
      </c>
      <c r="CB19" s="357">
        <f t="shared" si="12"/>
        <v>5.803921568627451</v>
      </c>
      <c r="CC19" s="845">
        <f t="shared" si="13"/>
        <v>3</v>
      </c>
      <c r="CD19" s="256" t="str">
        <f t="shared" si="14"/>
        <v>Trung b×nh</v>
      </c>
      <c r="CE19" s="831" t="str">
        <f t="shared" si="15"/>
        <v>Lªn líp</v>
      </c>
      <c r="CF19" s="257">
        <v>6</v>
      </c>
      <c r="CG19" s="258"/>
      <c r="CH19" s="257">
        <v>6</v>
      </c>
      <c r="CI19" s="258"/>
      <c r="CJ19" s="257">
        <v>5</v>
      </c>
      <c r="CK19" s="258"/>
      <c r="CL19" s="257">
        <v>5</v>
      </c>
      <c r="CM19" s="258"/>
      <c r="CN19" s="257">
        <v>5</v>
      </c>
      <c r="CO19" s="359"/>
      <c r="CP19" s="257">
        <v>5</v>
      </c>
      <c r="CQ19" s="359"/>
      <c r="CR19" s="257">
        <v>5</v>
      </c>
      <c r="CS19" s="359"/>
      <c r="CT19" s="257">
        <v>5</v>
      </c>
      <c r="CU19" s="359"/>
      <c r="CV19" s="257">
        <f t="shared" si="16"/>
        <v>130</v>
      </c>
      <c r="CW19" s="434">
        <f t="shared" si="17"/>
        <v>5.2</v>
      </c>
      <c r="CX19" s="860">
        <f t="shared" si="18"/>
        <v>3</v>
      </c>
      <c r="CY19" s="933" t="str">
        <f t="shared" si="19"/>
        <v>Trung bình</v>
      </c>
      <c r="CZ19" s="359"/>
      <c r="DA19" s="257"/>
      <c r="DB19" s="359"/>
      <c r="DC19" s="257"/>
      <c r="DD19" s="359"/>
      <c r="DE19" s="257"/>
      <c r="DF19" s="359"/>
      <c r="DG19" s="257"/>
      <c r="DH19" s="360"/>
      <c r="DI19" s="257"/>
      <c r="DJ19" s="359"/>
      <c r="DK19" s="257"/>
      <c r="DL19" s="359"/>
      <c r="DM19" s="257" t="e">
        <f t="shared" si="20"/>
        <v>#VALUE!</v>
      </c>
      <c r="DN19" s="357" t="e">
        <f t="shared" si="21"/>
        <v>#VALUE!</v>
      </c>
      <c r="DO19" s="357" t="e">
        <f t="shared" si="22"/>
        <v>#VALUE!</v>
      </c>
      <c r="DP19" s="845">
        <f t="shared" si="23"/>
        <v>24</v>
      </c>
      <c r="DQ19" s="256" t="e">
        <f t="shared" si="24"/>
        <v>#VALUE!</v>
      </c>
      <c r="DR19" s="832" t="str">
        <f t="shared" si="25"/>
        <v>Lªn líp</v>
      </c>
      <c r="DS19" s="262"/>
      <c r="DT19" s="262"/>
      <c r="DU19" s="262"/>
      <c r="DV19" s="265"/>
    </row>
    <row r="20" spans="1:126" ht="13.5" customHeight="1">
      <c r="A20" s="256">
        <v>16</v>
      </c>
      <c r="B20" s="234" t="s">
        <v>209</v>
      </c>
      <c r="C20" s="324" t="s">
        <v>301</v>
      </c>
      <c r="D20" s="750" t="s">
        <v>472</v>
      </c>
      <c r="E20" s="368">
        <v>6</v>
      </c>
      <c r="F20" s="368"/>
      <c r="G20" s="257">
        <v>5</v>
      </c>
      <c r="H20" s="257"/>
      <c r="I20" s="257">
        <v>5</v>
      </c>
      <c r="J20" s="257"/>
      <c r="K20" s="257">
        <v>5</v>
      </c>
      <c r="L20" s="355"/>
      <c r="M20" s="355">
        <v>6</v>
      </c>
      <c r="N20" s="355"/>
      <c r="O20" s="355">
        <v>5</v>
      </c>
      <c r="P20" s="355"/>
      <c r="Q20" s="355"/>
      <c r="R20" s="355"/>
      <c r="S20" s="257">
        <v>6</v>
      </c>
      <c r="T20" s="257"/>
      <c r="U20" s="257">
        <f t="shared" si="0"/>
        <v>133</v>
      </c>
      <c r="V20" s="356">
        <f t="shared" si="1"/>
        <v>5.32</v>
      </c>
      <c r="W20" s="257">
        <v>5</v>
      </c>
      <c r="X20" s="257"/>
      <c r="Y20" s="257">
        <v>6</v>
      </c>
      <c r="Z20" s="257"/>
      <c r="AA20" s="257">
        <v>7</v>
      </c>
      <c r="AB20" s="257"/>
      <c r="AC20" s="257">
        <v>6</v>
      </c>
      <c r="AD20" s="257"/>
      <c r="AE20" s="257">
        <v>6</v>
      </c>
      <c r="AF20" s="257"/>
      <c r="AG20" s="257">
        <v>5</v>
      </c>
      <c r="AH20" s="258">
        <v>4</v>
      </c>
      <c r="AI20" s="257">
        <v>6</v>
      </c>
      <c r="AJ20" s="258"/>
      <c r="AK20" s="257">
        <f t="shared" si="2"/>
        <v>143</v>
      </c>
      <c r="AL20" s="357">
        <f t="shared" si="3"/>
        <v>5.72</v>
      </c>
      <c r="AM20" s="446">
        <f t="shared" si="4"/>
        <v>5.52</v>
      </c>
      <c r="AN20" s="256" t="str">
        <f t="shared" si="5"/>
        <v>Trung b×nh</v>
      </c>
      <c r="AO20" s="860">
        <f t="shared" si="6"/>
        <v>0</v>
      </c>
      <c r="AP20" s="389" t="str">
        <f t="shared" si="7"/>
        <v>Lªn Líp</v>
      </c>
      <c r="AQ20" s="257">
        <v>6</v>
      </c>
      <c r="AR20" s="258"/>
      <c r="AS20" s="257">
        <v>5</v>
      </c>
      <c r="AT20" s="258"/>
      <c r="AU20" s="257">
        <v>5</v>
      </c>
      <c r="AV20" s="258"/>
      <c r="AW20" s="257">
        <v>5</v>
      </c>
      <c r="AX20" s="258"/>
      <c r="AY20" s="257">
        <v>6</v>
      </c>
      <c r="AZ20" s="359"/>
      <c r="BA20" s="257">
        <v>8</v>
      </c>
      <c r="BB20" s="359"/>
      <c r="BC20" s="257">
        <v>7</v>
      </c>
      <c r="BD20" s="359"/>
      <c r="BE20" s="257">
        <v>8</v>
      </c>
      <c r="BF20" s="359"/>
      <c r="BG20" s="257">
        <v>6</v>
      </c>
      <c r="BH20" s="359">
        <v>4</v>
      </c>
      <c r="BI20" s="257">
        <f t="shared" si="8"/>
        <v>176</v>
      </c>
      <c r="BJ20" s="434">
        <f t="shared" si="9"/>
        <v>6.285714285714286</v>
      </c>
      <c r="BK20" s="860">
        <f t="shared" si="26"/>
        <v>0</v>
      </c>
      <c r="BL20" s="257">
        <v>8</v>
      </c>
      <c r="BM20" s="359"/>
      <c r="BN20" s="257">
        <v>6</v>
      </c>
      <c r="BO20" s="359"/>
      <c r="BP20" s="257">
        <v>6</v>
      </c>
      <c r="BQ20" s="359"/>
      <c r="BR20" s="257">
        <v>6</v>
      </c>
      <c r="BS20" s="359"/>
      <c r="BT20" s="257">
        <v>7</v>
      </c>
      <c r="BU20" s="360"/>
      <c r="BV20" s="257">
        <v>8</v>
      </c>
      <c r="BW20" s="359"/>
      <c r="BX20" s="257">
        <v>7</v>
      </c>
      <c r="BY20" s="359"/>
      <c r="BZ20" s="257">
        <f t="shared" si="10"/>
        <v>154</v>
      </c>
      <c r="CA20" s="357">
        <f t="shared" si="11"/>
        <v>6.695652173913044</v>
      </c>
      <c r="CB20" s="357">
        <f t="shared" si="12"/>
        <v>6.470588235294118</v>
      </c>
      <c r="CC20" s="845">
        <f t="shared" si="13"/>
        <v>0</v>
      </c>
      <c r="CD20" s="256" t="str">
        <f t="shared" si="14"/>
        <v>TB Kh¸</v>
      </c>
      <c r="CE20" s="831" t="str">
        <f t="shared" si="15"/>
        <v>Lªn líp</v>
      </c>
      <c r="CF20" s="257">
        <v>8</v>
      </c>
      <c r="CG20" s="258"/>
      <c r="CH20" s="257">
        <v>7</v>
      </c>
      <c r="CI20" s="258"/>
      <c r="CJ20" s="257">
        <v>5</v>
      </c>
      <c r="CK20" s="258"/>
      <c r="CL20" s="257">
        <v>6</v>
      </c>
      <c r="CM20" s="258"/>
      <c r="CN20" s="257">
        <v>6</v>
      </c>
      <c r="CO20" s="359"/>
      <c r="CP20" s="257">
        <v>6</v>
      </c>
      <c r="CQ20" s="359"/>
      <c r="CR20" s="257">
        <v>5</v>
      </c>
      <c r="CS20" s="359"/>
      <c r="CT20" s="257">
        <v>5</v>
      </c>
      <c r="CU20" s="359"/>
      <c r="CV20" s="257">
        <f t="shared" si="16"/>
        <v>145</v>
      </c>
      <c r="CW20" s="434">
        <f t="shared" si="17"/>
        <v>5.8</v>
      </c>
      <c r="CX20" s="860">
        <f t="shared" si="18"/>
        <v>0</v>
      </c>
      <c r="CY20" s="933" t="str">
        <f t="shared" si="19"/>
        <v>Trung bình</v>
      </c>
      <c r="CZ20" s="359"/>
      <c r="DA20" s="257"/>
      <c r="DB20" s="359"/>
      <c r="DC20" s="257"/>
      <c r="DD20" s="359"/>
      <c r="DE20" s="257"/>
      <c r="DF20" s="359"/>
      <c r="DG20" s="257"/>
      <c r="DH20" s="360"/>
      <c r="DI20" s="257"/>
      <c r="DJ20" s="359"/>
      <c r="DK20" s="257"/>
      <c r="DL20" s="359"/>
      <c r="DM20" s="257" t="e">
        <f t="shared" si="20"/>
        <v>#VALUE!</v>
      </c>
      <c r="DN20" s="357" t="e">
        <f t="shared" si="21"/>
        <v>#VALUE!</v>
      </c>
      <c r="DO20" s="357" t="e">
        <f t="shared" si="22"/>
        <v>#VALUE!</v>
      </c>
      <c r="DP20" s="845">
        <f t="shared" si="23"/>
        <v>21</v>
      </c>
      <c r="DQ20" s="256" t="e">
        <f t="shared" si="24"/>
        <v>#VALUE!</v>
      </c>
      <c r="DR20" s="832" t="str">
        <f t="shared" si="25"/>
        <v>Lªn líp</v>
      </c>
      <c r="DS20" s="262"/>
      <c r="DT20" s="262"/>
      <c r="DU20" s="262"/>
      <c r="DV20" s="265"/>
    </row>
    <row r="21" spans="1:126" ht="13.5" customHeight="1">
      <c r="A21" s="402">
        <v>17</v>
      </c>
      <c r="B21" s="317" t="s">
        <v>196</v>
      </c>
      <c r="C21" s="327" t="s">
        <v>302</v>
      </c>
      <c r="D21" s="753" t="s">
        <v>473</v>
      </c>
      <c r="E21" s="368">
        <v>6</v>
      </c>
      <c r="F21" s="368"/>
      <c r="G21" s="257">
        <v>5</v>
      </c>
      <c r="H21" s="257"/>
      <c r="I21" s="257">
        <v>7</v>
      </c>
      <c r="J21" s="257"/>
      <c r="K21" s="257">
        <v>5</v>
      </c>
      <c r="L21" s="355"/>
      <c r="M21" s="355">
        <v>5</v>
      </c>
      <c r="N21" s="355"/>
      <c r="O21" s="355">
        <v>5</v>
      </c>
      <c r="P21" s="355"/>
      <c r="Q21" s="355"/>
      <c r="R21" s="355"/>
      <c r="S21" s="257">
        <v>7</v>
      </c>
      <c r="T21" s="257"/>
      <c r="U21" s="257">
        <f t="shared" si="0"/>
        <v>136</v>
      </c>
      <c r="V21" s="356">
        <f t="shared" si="1"/>
        <v>5.44</v>
      </c>
      <c r="W21" s="257">
        <v>6</v>
      </c>
      <c r="X21" s="257"/>
      <c r="Y21" s="257">
        <v>5</v>
      </c>
      <c r="Z21" s="257"/>
      <c r="AA21" s="257">
        <v>8</v>
      </c>
      <c r="AB21" s="257"/>
      <c r="AC21" s="257">
        <v>7</v>
      </c>
      <c r="AD21" s="257"/>
      <c r="AE21" s="257">
        <v>7</v>
      </c>
      <c r="AF21" s="257"/>
      <c r="AG21" s="257">
        <v>5</v>
      </c>
      <c r="AH21" s="258"/>
      <c r="AI21" s="257">
        <v>6</v>
      </c>
      <c r="AJ21" s="258"/>
      <c r="AK21" s="257">
        <f t="shared" si="2"/>
        <v>156</v>
      </c>
      <c r="AL21" s="357">
        <f t="shared" si="3"/>
        <v>6.24</v>
      </c>
      <c r="AM21" s="446">
        <f t="shared" si="4"/>
        <v>5.84</v>
      </c>
      <c r="AN21" s="256" t="str">
        <f t="shared" si="5"/>
        <v>Trung b×nh</v>
      </c>
      <c r="AO21" s="860">
        <f t="shared" si="6"/>
        <v>0</v>
      </c>
      <c r="AP21" s="389" t="str">
        <f t="shared" si="7"/>
        <v>Lªn Líp</v>
      </c>
      <c r="AQ21" s="257">
        <v>6</v>
      </c>
      <c r="AR21" s="258"/>
      <c r="AS21" s="257">
        <v>5</v>
      </c>
      <c r="AT21" s="258"/>
      <c r="AU21" s="257">
        <v>6</v>
      </c>
      <c r="AV21" s="258">
        <v>4</v>
      </c>
      <c r="AW21" s="257">
        <v>6</v>
      </c>
      <c r="AX21" s="258"/>
      <c r="AY21" s="257">
        <v>6</v>
      </c>
      <c r="AZ21" s="359"/>
      <c r="BA21" s="257">
        <v>6</v>
      </c>
      <c r="BB21" s="359"/>
      <c r="BC21" s="257">
        <v>8</v>
      </c>
      <c r="BD21" s="359"/>
      <c r="BE21" s="257">
        <v>7</v>
      </c>
      <c r="BF21" s="359"/>
      <c r="BG21" s="257">
        <v>5</v>
      </c>
      <c r="BH21" s="359"/>
      <c r="BI21" s="257">
        <f t="shared" si="8"/>
        <v>171</v>
      </c>
      <c r="BJ21" s="434">
        <f t="shared" si="9"/>
        <v>6.107142857142857</v>
      </c>
      <c r="BK21" s="860">
        <f t="shared" si="26"/>
        <v>0</v>
      </c>
      <c r="BL21" s="257">
        <v>8</v>
      </c>
      <c r="BM21" s="359"/>
      <c r="BN21" s="257">
        <v>6</v>
      </c>
      <c r="BO21" s="359"/>
      <c r="BP21" s="257">
        <v>5</v>
      </c>
      <c r="BQ21" s="359"/>
      <c r="BR21" s="257">
        <v>8</v>
      </c>
      <c r="BS21" s="359"/>
      <c r="BT21" s="257">
        <v>6</v>
      </c>
      <c r="BU21" s="360"/>
      <c r="BV21" s="257">
        <v>7</v>
      </c>
      <c r="BW21" s="359"/>
      <c r="BX21" s="257">
        <v>8</v>
      </c>
      <c r="BY21" s="359"/>
      <c r="BZ21" s="257">
        <f t="shared" si="10"/>
        <v>153</v>
      </c>
      <c r="CA21" s="357">
        <f t="shared" si="11"/>
        <v>6.6521739130434785</v>
      </c>
      <c r="CB21" s="357">
        <f t="shared" si="12"/>
        <v>6.352941176470588</v>
      </c>
      <c r="CC21" s="845">
        <f t="shared" si="13"/>
        <v>0</v>
      </c>
      <c r="CD21" s="256" t="str">
        <f t="shared" si="14"/>
        <v>TB Kh¸</v>
      </c>
      <c r="CE21" s="831" t="str">
        <f t="shared" si="15"/>
        <v>Lªn líp</v>
      </c>
      <c r="CF21" s="257">
        <v>8</v>
      </c>
      <c r="CG21" s="258"/>
      <c r="CH21" s="257">
        <v>7</v>
      </c>
      <c r="CI21" s="258"/>
      <c r="CJ21" s="257">
        <v>6</v>
      </c>
      <c r="CK21" s="258"/>
      <c r="CL21" s="257">
        <v>5</v>
      </c>
      <c r="CM21" s="258"/>
      <c r="CN21" s="257">
        <v>6</v>
      </c>
      <c r="CO21" s="359"/>
      <c r="CP21" s="257">
        <v>6</v>
      </c>
      <c r="CQ21" s="359"/>
      <c r="CR21" s="257">
        <v>8</v>
      </c>
      <c r="CS21" s="359"/>
      <c r="CT21" s="257">
        <v>7</v>
      </c>
      <c r="CU21" s="359"/>
      <c r="CV21" s="257">
        <f t="shared" si="16"/>
        <v>164</v>
      </c>
      <c r="CW21" s="434">
        <f t="shared" si="17"/>
        <v>6.56</v>
      </c>
      <c r="CX21" s="860">
        <f t="shared" si="18"/>
        <v>0</v>
      </c>
      <c r="CY21" s="933" t="str">
        <f t="shared" si="19"/>
        <v>TB Khá</v>
      </c>
      <c r="CZ21" s="359"/>
      <c r="DA21" s="257"/>
      <c r="DB21" s="359"/>
      <c r="DC21" s="257"/>
      <c r="DD21" s="359"/>
      <c r="DE21" s="257"/>
      <c r="DF21" s="359"/>
      <c r="DG21" s="257"/>
      <c r="DH21" s="360"/>
      <c r="DI21" s="257"/>
      <c r="DJ21" s="359"/>
      <c r="DK21" s="257"/>
      <c r="DL21" s="359"/>
      <c r="DM21" s="257" t="e">
        <f t="shared" si="20"/>
        <v>#VALUE!</v>
      </c>
      <c r="DN21" s="357" t="e">
        <f t="shared" si="21"/>
        <v>#VALUE!</v>
      </c>
      <c r="DO21" s="357" t="e">
        <f t="shared" si="22"/>
        <v>#VALUE!</v>
      </c>
      <c r="DP21" s="845">
        <f t="shared" si="23"/>
        <v>21</v>
      </c>
      <c r="DQ21" s="256" t="e">
        <f t="shared" si="24"/>
        <v>#VALUE!</v>
      </c>
      <c r="DR21" s="832" t="str">
        <f t="shared" si="25"/>
        <v>Lªn líp</v>
      </c>
      <c r="DS21" s="262"/>
      <c r="DT21" s="262"/>
      <c r="DU21" s="262"/>
      <c r="DV21" s="265"/>
    </row>
    <row r="22" spans="1:126" ht="13.5" customHeight="1">
      <c r="A22" s="256">
        <v>18</v>
      </c>
      <c r="B22" s="234" t="s">
        <v>303</v>
      </c>
      <c r="C22" s="324" t="s">
        <v>304</v>
      </c>
      <c r="D22" s="750" t="s">
        <v>474</v>
      </c>
      <c r="E22" s="368">
        <v>7</v>
      </c>
      <c r="F22" s="368"/>
      <c r="G22" s="257">
        <v>5</v>
      </c>
      <c r="H22" s="257"/>
      <c r="I22" s="257">
        <v>5</v>
      </c>
      <c r="J22" s="257">
        <v>4</v>
      </c>
      <c r="K22" s="257">
        <v>5</v>
      </c>
      <c r="L22" s="355">
        <v>4</v>
      </c>
      <c r="M22" s="355">
        <v>5</v>
      </c>
      <c r="N22" s="355"/>
      <c r="O22" s="355">
        <v>6</v>
      </c>
      <c r="P22" s="355"/>
      <c r="Q22" s="355"/>
      <c r="R22" s="355"/>
      <c r="S22" s="257">
        <v>6</v>
      </c>
      <c r="T22" s="257"/>
      <c r="U22" s="257">
        <f t="shared" si="0"/>
        <v>140</v>
      </c>
      <c r="V22" s="356">
        <f t="shared" si="1"/>
        <v>5.6</v>
      </c>
      <c r="W22" s="257">
        <v>5</v>
      </c>
      <c r="X22" s="257"/>
      <c r="Y22" s="257">
        <v>7</v>
      </c>
      <c r="Z22" s="257"/>
      <c r="AA22" s="257">
        <v>6</v>
      </c>
      <c r="AB22" s="257"/>
      <c r="AC22" s="257">
        <v>7</v>
      </c>
      <c r="AD22" s="257"/>
      <c r="AE22" s="257">
        <v>6</v>
      </c>
      <c r="AF22" s="257"/>
      <c r="AG22" s="257">
        <v>5</v>
      </c>
      <c r="AH22" s="258"/>
      <c r="AI22" s="257">
        <v>6</v>
      </c>
      <c r="AJ22" s="258"/>
      <c r="AK22" s="257">
        <f t="shared" si="2"/>
        <v>146</v>
      </c>
      <c r="AL22" s="357">
        <f t="shared" si="3"/>
        <v>5.84</v>
      </c>
      <c r="AM22" s="446">
        <f t="shared" si="4"/>
        <v>5.72</v>
      </c>
      <c r="AN22" s="256" t="str">
        <f t="shared" si="5"/>
        <v>Trung b×nh</v>
      </c>
      <c r="AO22" s="860">
        <f t="shared" si="6"/>
        <v>0</v>
      </c>
      <c r="AP22" s="389" t="str">
        <f t="shared" si="7"/>
        <v>Lªn Líp</v>
      </c>
      <c r="AQ22" s="257">
        <v>5</v>
      </c>
      <c r="AR22" s="258"/>
      <c r="AS22" s="257">
        <v>5</v>
      </c>
      <c r="AT22" s="258">
        <v>4</v>
      </c>
      <c r="AU22" s="257">
        <v>6</v>
      </c>
      <c r="AV22" s="258"/>
      <c r="AW22" s="257">
        <v>6</v>
      </c>
      <c r="AX22" s="258"/>
      <c r="AY22" s="257">
        <v>6</v>
      </c>
      <c r="AZ22" s="359"/>
      <c r="BA22" s="257">
        <v>5</v>
      </c>
      <c r="BB22" s="359">
        <v>4</v>
      </c>
      <c r="BC22" s="257">
        <v>5</v>
      </c>
      <c r="BD22" s="359">
        <v>3</v>
      </c>
      <c r="BE22" s="257">
        <v>5</v>
      </c>
      <c r="BF22" s="359"/>
      <c r="BG22" s="257">
        <v>6</v>
      </c>
      <c r="BH22" s="359">
        <v>4</v>
      </c>
      <c r="BI22" s="257">
        <f t="shared" si="8"/>
        <v>152</v>
      </c>
      <c r="BJ22" s="434">
        <f t="shared" si="9"/>
        <v>5.428571428571429</v>
      </c>
      <c r="BK22" s="860">
        <f t="shared" si="26"/>
        <v>0</v>
      </c>
      <c r="BL22" s="257">
        <v>8</v>
      </c>
      <c r="BM22" s="359"/>
      <c r="BN22" s="257">
        <v>6</v>
      </c>
      <c r="BO22" s="359"/>
      <c r="BP22" s="257">
        <v>5</v>
      </c>
      <c r="BQ22" s="359">
        <v>4</v>
      </c>
      <c r="BR22" s="257">
        <v>5</v>
      </c>
      <c r="BS22" s="359"/>
      <c r="BT22" s="257">
        <v>5</v>
      </c>
      <c r="BU22" s="360"/>
      <c r="BV22" s="257">
        <v>6</v>
      </c>
      <c r="BW22" s="359"/>
      <c r="BX22" s="257">
        <v>8</v>
      </c>
      <c r="BY22" s="359"/>
      <c r="BZ22" s="257">
        <f t="shared" si="10"/>
        <v>138</v>
      </c>
      <c r="CA22" s="357">
        <f t="shared" si="11"/>
        <v>6</v>
      </c>
      <c r="CB22" s="357">
        <f t="shared" si="12"/>
        <v>5.686274509803922</v>
      </c>
      <c r="CC22" s="845">
        <f t="shared" si="13"/>
        <v>0</v>
      </c>
      <c r="CD22" s="256" t="str">
        <f t="shared" si="14"/>
        <v>Trung b×nh</v>
      </c>
      <c r="CE22" s="831" t="str">
        <f t="shared" si="15"/>
        <v>Lªn líp</v>
      </c>
      <c r="CF22" s="257">
        <v>6</v>
      </c>
      <c r="CG22" s="258"/>
      <c r="CH22" s="257">
        <v>5</v>
      </c>
      <c r="CI22" s="258"/>
      <c r="CJ22" s="257">
        <v>5</v>
      </c>
      <c r="CK22" s="258"/>
      <c r="CL22" s="257">
        <v>6</v>
      </c>
      <c r="CM22" s="258"/>
      <c r="CN22" s="257">
        <v>6</v>
      </c>
      <c r="CO22" s="359"/>
      <c r="CP22" s="257">
        <v>3</v>
      </c>
      <c r="CQ22" s="359"/>
      <c r="CR22" s="257">
        <v>5</v>
      </c>
      <c r="CS22" s="359"/>
      <c r="CT22" s="257">
        <v>5</v>
      </c>
      <c r="CU22" s="359"/>
      <c r="CV22" s="257">
        <f t="shared" si="16"/>
        <v>126</v>
      </c>
      <c r="CW22" s="434">
        <f t="shared" si="17"/>
        <v>5.04</v>
      </c>
      <c r="CX22" s="860">
        <f t="shared" si="18"/>
        <v>3</v>
      </c>
      <c r="CY22" s="933" t="str">
        <f t="shared" si="19"/>
        <v>Trung bình</v>
      </c>
      <c r="CZ22" s="359"/>
      <c r="DA22" s="257"/>
      <c r="DB22" s="359"/>
      <c r="DC22" s="257"/>
      <c r="DD22" s="359"/>
      <c r="DE22" s="257"/>
      <c r="DF22" s="359"/>
      <c r="DG22" s="257"/>
      <c r="DH22" s="360"/>
      <c r="DI22" s="257"/>
      <c r="DJ22" s="359"/>
      <c r="DK22" s="257"/>
      <c r="DL22" s="359"/>
      <c r="DM22" s="257" t="e">
        <f t="shared" si="20"/>
        <v>#VALUE!</v>
      </c>
      <c r="DN22" s="357" t="e">
        <f t="shared" si="21"/>
        <v>#VALUE!</v>
      </c>
      <c r="DO22" s="357" t="e">
        <f t="shared" si="22"/>
        <v>#VALUE!</v>
      </c>
      <c r="DP22" s="845">
        <f t="shared" si="23"/>
        <v>24</v>
      </c>
      <c r="DQ22" s="256" t="e">
        <f t="shared" si="24"/>
        <v>#VALUE!</v>
      </c>
      <c r="DR22" s="832" t="str">
        <f t="shared" si="25"/>
        <v>Lªn líp</v>
      </c>
      <c r="DS22" s="262"/>
      <c r="DT22" s="262"/>
      <c r="DU22" s="262"/>
      <c r="DV22" s="265"/>
    </row>
    <row r="23" spans="1:126" ht="13.5" customHeight="1">
      <c r="A23" s="402">
        <v>19</v>
      </c>
      <c r="B23" s="234" t="s">
        <v>305</v>
      </c>
      <c r="C23" s="324" t="s">
        <v>304</v>
      </c>
      <c r="D23" s="746">
        <v>33577</v>
      </c>
      <c r="E23" s="368">
        <v>7</v>
      </c>
      <c r="F23" s="368"/>
      <c r="G23" s="257">
        <v>6</v>
      </c>
      <c r="H23" s="257"/>
      <c r="I23" s="257">
        <v>6</v>
      </c>
      <c r="J23" s="257"/>
      <c r="K23" s="257">
        <v>5</v>
      </c>
      <c r="L23" s="355">
        <v>4</v>
      </c>
      <c r="M23" s="355">
        <v>5</v>
      </c>
      <c r="N23" s="355"/>
      <c r="O23" s="355">
        <v>6</v>
      </c>
      <c r="P23" s="355"/>
      <c r="Q23" s="355"/>
      <c r="R23" s="355"/>
      <c r="S23" s="257">
        <v>7</v>
      </c>
      <c r="T23" s="257"/>
      <c r="U23" s="257">
        <f t="shared" si="0"/>
        <v>147</v>
      </c>
      <c r="V23" s="356">
        <f t="shared" si="1"/>
        <v>5.88</v>
      </c>
      <c r="W23" s="257">
        <v>6</v>
      </c>
      <c r="X23" s="257"/>
      <c r="Y23" s="257">
        <v>5</v>
      </c>
      <c r="Z23" s="257"/>
      <c r="AA23" s="257">
        <v>5</v>
      </c>
      <c r="AB23" s="257"/>
      <c r="AC23" s="257">
        <v>6</v>
      </c>
      <c r="AD23" s="257"/>
      <c r="AE23" s="257">
        <v>5</v>
      </c>
      <c r="AF23" s="257"/>
      <c r="AG23" s="257">
        <v>7</v>
      </c>
      <c r="AH23" s="258"/>
      <c r="AI23" s="257">
        <v>7</v>
      </c>
      <c r="AJ23" s="258"/>
      <c r="AK23" s="257">
        <f t="shared" si="2"/>
        <v>147</v>
      </c>
      <c r="AL23" s="357">
        <f t="shared" si="3"/>
        <v>5.88</v>
      </c>
      <c r="AM23" s="446">
        <f t="shared" si="4"/>
        <v>5.88</v>
      </c>
      <c r="AN23" s="256" t="str">
        <f t="shared" si="5"/>
        <v>Trung b×nh</v>
      </c>
      <c r="AO23" s="860">
        <f t="shared" si="6"/>
        <v>0</v>
      </c>
      <c r="AP23" s="389" t="str">
        <f t="shared" si="7"/>
        <v>Lªn Líp</v>
      </c>
      <c r="AQ23" s="257">
        <v>6</v>
      </c>
      <c r="AR23" s="258"/>
      <c r="AS23" s="257">
        <v>5</v>
      </c>
      <c r="AT23" s="258"/>
      <c r="AU23" s="257">
        <v>6</v>
      </c>
      <c r="AV23" s="258">
        <v>4</v>
      </c>
      <c r="AW23" s="257">
        <v>6</v>
      </c>
      <c r="AX23" s="258"/>
      <c r="AY23" s="257">
        <v>8</v>
      </c>
      <c r="AZ23" s="359"/>
      <c r="BA23" s="257">
        <v>6</v>
      </c>
      <c r="BB23" s="359"/>
      <c r="BC23" s="257">
        <v>7</v>
      </c>
      <c r="BD23" s="359"/>
      <c r="BE23" s="257">
        <v>5</v>
      </c>
      <c r="BF23" s="359"/>
      <c r="BG23" s="257">
        <v>5</v>
      </c>
      <c r="BH23" s="359"/>
      <c r="BI23" s="257">
        <f t="shared" si="8"/>
        <v>168</v>
      </c>
      <c r="BJ23" s="434">
        <f t="shared" si="9"/>
        <v>6</v>
      </c>
      <c r="BK23" s="860">
        <f t="shared" si="26"/>
        <v>0</v>
      </c>
      <c r="BL23" s="257">
        <v>8</v>
      </c>
      <c r="BM23" s="359"/>
      <c r="BN23" s="257">
        <v>6</v>
      </c>
      <c r="BO23" s="359"/>
      <c r="BP23" s="257">
        <v>7</v>
      </c>
      <c r="BQ23" s="359"/>
      <c r="BR23" s="257">
        <v>7</v>
      </c>
      <c r="BS23" s="359"/>
      <c r="BT23" s="257">
        <v>7</v>
      </c>
      <c r="BU23" s="360"/>
      <c r="BV23" s="257">
        <v>7</v>
      </c>
      <c r="BW23" s="359"/>
      <c r="BX23" s="257">
        <v>7</v>
      </c>
      <c r="BY23" s="359"/>
      <c r="BZ23" s="257">
        <f t="shared" si="10"/>
        <v>158</v>
      </c>
      <c r="CA23" s="357">
        <f t="shared" si="11"/>
        <v>6.869565217391305</v>
      </c>
      <c r="CB23" s="357">
        <f t="shared" si="12"/>
        <v>6.392156862745098</v>
      </c>
      <c r="CC23" s="845">
        <f t="shared" si="13"/>
        <v>0</v>
      </c>
      <c r="CD23" s="256" t="str">
        <f t="shared" si="14"/>
        <v>TB Kh¸</v>
      </c>
      <c r="CE23" s="831" t="str">
        <f t="shared" si="15"/>
        <v>Lªn líp</v>
      </c>
      <c r="CF23" s="257">
        <v>8</v>
      </c>
      <c r="CG23" s="258"/>
      <c r="CH23" s="257">
        <v>7</v>
      </c>
      <c r="CI23" s="258"/>
      <c r="CJ23" s="257">
        <v>5</v>
      </c>
      <c r="CK23" s="258"/>
      <c r="CL23" s="257">
        <v>6</v>
      </c>
      <c r="CM23" s="258"/>
      <c r="CN23" s="257">
        <v>6</v>
      </c>
      <c r="CO23" s="359"/>
      <c r="CP23" s="257">
        <v>6</v>
      </c>
      <c r="CQ23" s="359"/>
      <c r="CR23" s="257">
        <v>7</v>
      </c>
      <c r="CS23" s="359"/>
      <c r="CT23" s="257">
        <v>6</v>
      </c>
      <c r="CU23" s="359"/>
      <c r="CV23" s="257">
        <f t="shared" si="16"/>
        <v>156</v>
      </c>
      <c r="CW23" s="434">
        <f t="shared" si="17"/>
        <v>6.24</v>
      </c>
      <c r="CX23" s="860">
        <f t="shared" si="18"/>
        <v>0</v>
      </c>
      <c r="CY23" s="933" t="str">
        <f t="shared" si="19"/>
        <v>TB Khá</v>
      </c>
      <c r="CZ23" s="359"/>
      <c r="DA23" s="257"/>
      <c r="DB23" s="359"/>
      <c r="DC23" s="257"/>
      <c r="DD23" s="359"/>
      <c r="DE23" s="257"/>
      <c r="DF23" s="359"/>
      <c r="DG23" s="257"/>
      <c r="DH23" s="360"/>
      <c r="DI23" s="257"/>
      <c r="DJ23" s="359"/>
      <c r="DK23" s="257"/>
      <c r="DL23" s="359"/>
      <c r="DM23" s="257" t="e">
        <f t="shared" si="20"/>
        <v>#VALUE!</v>
      </c>
      <c r="DN23" s="357" t="e">
        <f t="shared" si="21"/>
        <v>#VALUE!</v>
      </c>
      <c r="DO23" s="357" t="e">
        <f t="shared" si="22"/>
        <v>#VALUE!</v>
      </c>
      <c r="DP23" s="845">
        <f t="shared" si="23"/>
        <v>21</v>
      </c>
      <c r="DQ23" s="256" t="e">
        <f t="shared" si="24"/>
        <v>#VALUE!</v>
      </c>
      <c r="DR23" s="832" t="str">
        <f t="shared" si="25"/>
        <v>Lªn líp</v>
      </c>
      <c r="DS23" s="262"/>
      <c r="DT23" s="262"/>
      <c r="DU23" s="262"/>
      <c r="DV23" s="265"/>
    </row>
    <row r="24" spans="1:126" ht="13.5" customHeight="1">
      <c r="A24" s="256">
        <v>20</v>
      </c>
      <c r="B24" s="234" t="s">
        <v>306</v>
      </c>
      <c r="C24" s="324" t="s">
        <v>263</v>
      </c>
      <c r="D24" s="750" t="s">
        <v>475</v>
      </c>
      <c r="E24" s="368">
        <v>6</v>
      </c>
      <c r="F24" s="368"/>
      <c r="G24" s="257">
        <v>5</v>
      </c>
      <c r="H24" s="257"/>
      <c r="I24" s="257">
        <v>5</v>
      </c>
      <c r="J24" s="257"/>
      <c r="K24" s="257">
        <v>5</v>
      </c>
      <c r="L24" s="355">
        <v>4</v>
      </c>
      <c r="M24" s="355">
        <v>5</v>
      </c>
      <c r="N24" s="355"/>
      <c r="O24" s="355">
        <v>5</v>
      </c>
      <c r="P24" s="355"/>
      <c r="Q24" s="355"/>
      <c r="R24" s="355"/>
      <c r="S24" s="257">
        <v>7</v>
      </c>
      <c r="T24" s="257"/>
      <c r="U24" s="257">
        <f t="shared" si="0"/>
        <v>130</v>
      </c>
      <c r="V24" s="356">
        <f t="shared" si="1"/>
        <v>5.2</v>
      </c>
      <c r="W24" s="257">
        <v>7</v>
      </c>
      <c r="X24" s="257"/>
      <c r="Y24" s="257">
        <v>5</v>
      </c>
      <c r="Z24" s="257"/>
      <c r="AA24" s="257">
        <v>5</v>
      </c>
      <c r="AB24" s="257"/>
      <c r="AC24" s="257">
        <v>6</v>
      </c>
      <c r="AD24" s="257"/>
      <c r="AE24" s="257">
        <v>6</v>
      </c>
      <c r="AF24" s="257"/>
      <c r="AG24" s="257">
        <v>7</v>
      </c>
      <c r="AH24" s="258"/>
      <c r="AI24" s="257">
        <v>6</v>
      </c>
      <c r="AJ24" s="258"/>
      <c r="AK24" s="257">
        <f t="shared" si="2"/>
        <v>154</v>
      </c>
      <c r="AL24" s="357">
        <f t="shared" si="3"/>
        <v>6.16</v>
      </c>
      <c r="AM24" s="446">
        <f t="shared" si="4"/>
        <v>5.68</v>
      </c>
      <c r="AN24" s="256" t="str">
        <f t="shared" si="5"/>
        <v>Trung b×nh</v>
      </c>
      <c r="AO24" s="860">
        <f t="shared" si="6"/>
        <v>0</v>
      </c>
      <c r="AP24" s="389" t="str">
        <f t="shared" si="7"/>
        <v>Lªn Líp</v>
      </c>
      <c r="AQ24" s="257">
        <v>7</v>
      </c>
      <c r="AR24" s="258"/>
      <c r="AS24" s="257">
        <v>6</v>
      </c>
      <c r="AT24" s="258"/>
      <c r="AU24" s="257">
        <v>6</v>
      </c>
      <c r="AV24" s="258"/>
      <c r="AW24" s="257">
        <v>6</v>
      </c>
      <c r="AX24" s="258"/>
      <c r="AY24" s="257">
        <v>6</v>
      </c>
      <c r="AZ24" s="359"/>
      <c r="BA24" s="257">
        <v>6</v>
      </c>
      <c r="BB24" s="359"/>
      <c r="BC24" s="257">
        <v>6</v>
      </c>
      <c r="BD24" s="359"/>
      <c r="BE24" s="257">
        <v>5</v>
      </c>
      <c r="BF24" s="359"/>
      <c r="BG24" s="257">
        <v>6</v>
      </c>
      <c r="BH24" s="359"/>
      <c r="BI24" s="257">
        <f t="shared" si="8"/>
        <v>168</v>
      </c>
      <c r="BJ24" s="434">
        <f t="shared" si="9"/>
        <v>6</v>
      </c>
      <c r="BK24" s="860">
        <f t="shared" si="26"/>
        <v>0</v>
      </c>
      <c r="BL24" s="257">
        <v>8</v>
      </c>
      <c r="BM24" s="359"/>
      <c r="BN24" s="257">
        <v>7</v>
      </c>
      <c r="BO24" s="359"/>
      <c r="BP24" s="257">
        <v>6</v>
      </c>
      <c r="BQ24" s="359"/>
      <c r="BR24" s="257">
        <v>5</v>
      </c>
      <c r="BS24" s="359"/>
      <c r="BT24" s="257">
        <v>6</v>
      </c>
      <c r="BU24" s="360"/>
      <c r="BV24" s="257">
        <v>7</v>
      </c>
      <c r="BW24" s="359"/>
      <c r="BX24" s="257">
        <v>8</v>
      </c>
      <c r="BY24" s="359"/>
      <c r="BZ24" s="257">
        <f t="shared" si="10"/>
        <v>153</v>
      </c>
      <c r="CA24" s="357">
        <f t="shared" si="11"/>
        <v>6.6521739130434785</v>
      </c>
      <c r="CB24" s="357">
        <f t="shared" si="12"/>
        <v>6.294117647058823</v>
      </c>
      <c r="CC24" s="845">
        <f t="shared" si="13"/>
        <v>0</v>
      </c>
      <c r="CD24" s="256" t="str">
        <f t="shared" si="14"/>
        <v>TB Kh¸</v>
      </c>
      <c r="CE24" s="831" t="str">
        <f t="shared" si="15"/>
        <v>Lªn líp</v>
      </c>
      <c r="CF24" s="257">
        <v>7</v>
      </c>
      <c r="CG24" s="258"/>
      <c r="CH24" s="257">
        <v>5</v>
      </c>
      <c r="CI24" s="258"/>
      <c r="CJ24" s="257">
        <v>5</v>
      </c>
      <c r="CK24" s="258"/>
      <c r="CL24" s="257">
        <v>6</v>
      </c>
      <c r="CM24" s="258"/>
      <c r="CN24" s="257">
        <v>6</v>
      </c>
      <c r="CO24" s="359"/>
      <c r="CP24" s="257">
        <v>5</v>
      </c>
      <c r="CQ24" s="359"/>
      <c r="CR24" s="257">
        <v>7</v>
      </c>
      <c r="CS24" s="359"/>
      <c r="CT24" s="257">
        <v>4</v>
      </c>
      <c r="CU24" s="359"/>
      <c r="CV24" s="257">
        <f t="shared" si="16"/>
        <v>134</v>
      </c>
      <c r="CW24" s="434">
        <f t="shared" si="17"/>
        <v>5.36</v>
      </c>
      <c r="CX24" s="860">
        <f t="shared" si="18"/>
        <v>5</v>
      </c>
      <c r="CY24" s="933" t="str">
        <f t="shared" si="19"/>
        <v>Trung bình</v>
      </c>
      <c r="CZ24" s="359"/>
      <c r="DA24" s="257"/>
      <c r="DB24" s="359"/>
      <c r="DC24" s="257"/>
      <c r="DD24" s="359"/>
      <c r="DE24" s="257"/>
      <c r="DF24" s="359"/>
      <c r="DG24" s="257"/>
      <c r="DH24" s="360"/>
      <c r="DI24" s="257"/>
      <c r="DJ24" s="359"/>
      <c r="DK24" s="257"/>
      <c r="DL24" s="359"/>
      <c r="DM24" s="257" t="e">
        <f t="shared" si="20"/>
        <v>#VALUE!</v>
      </c>
      <c r="DN24" s="357" t="e">
        <f t="shared" si="21"/>
        <v>#VALUE!</v>
      </c>
      <c r="DO24" s="357" t="e">
        <f t="shared" si="22"/>
        <v>#VALUE!</v>
      </c>
      <c r="DP24" s="845">
        <f t="shared" si="23"/>
        <v>26</v>
      </c>
      <c r="DQ24" s="256" t="e">
        <f t="shared" si="24"/>
        <v>#VALUE!</v>
      </c>
      <c r="DR24" s="832" t="str">
        <f t="shared" si="25"/>
        <v>Lªn líp</v>
      </c>
      <c r="DS24" s="262"/>
      <c r="DT24" s="262"/>
      <c r="DU24" s="262"/>
      <c r="DV24" s="265"/>
    </row>
    <row r="25" spans="1:126" ht="13.5" customHeight="1">
      <c r="A25" s="402">
        <v>21</v>
      </c>
      <c r="B25" s="234" t="s">
        <v>196</v>
      </c>
      <c r="C25" s="324" t="s">
        <v>263</v>
      </c>
      <c r="D25" s="746">
        <v>33909</v>
      </c>
      <c r="E25" s="368">
        <v>7</v>
      </c>
      <c r="F25" s="368"/>
      <c r="G25" s="257">
        <v>6</v>
      </c>
      <c r="H25" s="257">
        <v>4</v>
      </c>
      <c r="I25" s="257">
        <v>6</v>
      </c>
      <c r="J25" s="257"/>
      <c r="K25" s="257">
        <v>5</v>
      </c>
      <c r="L25" s="355">
        <v>4</v>
      </c>
      <c r="M25" s="355">
        <v>0</v>
      </c>
      <c r="N25" s="355"/>
      <c r="O25" s="355">
        <v>5</v>
      </c>
      <c r="P25" s="355"/>
      <c r="Q25" s="355"/>
      <c r="R25" s="355"/>
      <c r="S25" s="257">
        <v>7</v>
      </c>
      <c r="T25" s="257"/>
      <c r="U25" s="257">
        <f t="shared" si="0"/>
        <v>127</v>
      </c>
      <c r="V25" s="356">
        <f t="shared" si="1"/>
        <v>5.08</v>
      </c>
      <c r="W25" s="257">
        <v>5</v>
      </c>
      <c r="X25" s="257"/>
      <c r="Y25" s="257">
        <v>5</v>
      </c>
      <c r="Z25" s="257"/>
      <c r="AA25" s="257">
        <v>5</v>
      </c>
      <c r="AB25" s="257"/>
      <c r="AC25" s="257">
        <v>6</v>
      </c>
      <c r="AD25" s="257"/>
      <c r="AE25" s="257">
        <v>6</v>
      </c>
      <c r="AF25" s="257"/>
      <c r="AG25" s="257">
        <v>7</v>
      </c>
      <c r="AH25" s="258"/>
      <c r="AI25" s="257">
        <v>6</v>
      </c>
      <c r="AJ25" s="258"/>
      <c r="AK25" s="257">
        <f t="shared" si="2"/>
        <v>140</v>
      </c>
      <c r="AL25" s="357">
        <f t="shared" si="3"/>
        <v>5.6</v>
      </c>
      <c r="AM25" s="446">
        <f t="shared" si="4"/>
        <v>5.34</v>
      </c>
      <c r="AN25" s="256" t="str">
        <f t="shared" si="5"/>
        <v>Trung b×nh</v>
      </c>
      <c r="AO25" s="860">
        <f t="shared" si="6"/>
        <v>3</v>
      </c>
      <c r="AP25" s="389" t="str">
        <f t="shared" si="7"/>
        <v>Lªn Líp</v>
      </c>
      <c r="AQ25" s="257">
        <v>5</v>
      </c>
      <c r="AR25" s="258"/>
      <c r="AS25" s="257">
        <v>5</v>
      </c>
      <c r="AT25" s="258"/>
      <c r="AU25" s="257">
        <v>5</v>
      </c>
      <c r="AV25" s="258">
        <v>3</v>
      </c>
      <c r="AW25" s="257">
        <v>6</v>
      </c>
      <c r="AX25" s="258"/>
      <c r="AY25" s="257">
        <v>6</v>
      </c>
      <c r="AZ25" s="359"/>
      <c r="BA25" s="257">
        <v>4</v>
      </c>
      <c r="BB25" s="359">
        <v>4</v>
      </c>
      <c r="BC25" s="257">
        <v>7</v>
      </c>
      <c r="BD25" s="359">
        <v>4</v>
      </c>
      <c r="BE25" s="257">
        <v>6</v>
      </c>
      <c r="BF25" s="359"/>
      <c r="BG25" s="257">
        <v>6</v>
      </c>
      <c r="BH25" s="359"/>
      <c r="BI25" s="257">
        <f t="shared" si="8"/>
        <v>154</v>
      </c>
      <c r="BJ25" s="434">
        <f t="shared" si="9"/>
        <v>5.5</v>
      </c>
      <c r="BK25" s="860">
        <f t="shared" si="26"/>
        <v>7</v>
      </c>
      <c r="BL25" s="257">
        <v>8</v>
      </c>
      <c r="BM25" s="359"/>
      <c r="BN25" s="257">
        <v>6</v>
      </c>
      <c r="BO25" s="359"/>
      <c r="BP25" s="257">
        <v>5</v>
      </c>
      <c r="BQ25" s="359">
        <v>4</v>
      </c>
      <c r="BR25" s="257">
        <v>5</v>
      </c>
      <c r="BS25" s="359"/>
      <c r="BT25" s="257">
        <v>7</v>
      </c>
      <c r="BU25" s="360"/>
      <c r="BV25" s="257">
        <v>3</v>
      </c>
      <c r="BW25" s="359">
        <v>3</v>
      </c>
      <c r="BX25" s="257">
        <v>8</v>
      </c>
      <c r="BY25" s="359"/>
      <c r="BZ25" s="257">
        <f t="shared" si="10"/>
        <v>135</v>
      </c>
      <c r="CA25" s="357">
        <f t="shared" si="11"/>
        <v>5.869565217391305</v>
      </c>
      <c r="CB25" s="357">
        <f t="shared" si="12"/>
        <v>5.666666666666667</v>
      </c>
      <c r="CC25" s="845">
        <f t="shared" si="13"/>
        <v>10</v>
      </c>
      <c r="CD25" s="256" t="str">
        <f t="shared" si="14"/>
        <v>Trung b×nh</v>
      </c>
      <c r="CE25" s="831" t="str">
        <f t="shared" si="15"/>
        <v>Lªn líp</v>
      </c>
      <c r="CF25" s="257">
        <v>7</v>
      </c>
      <c r="CG25" s="258"/>
      <c r="CH25" s="257">
        <v>6</v>
      </c>
      <c r="CI25" s="258"/>
      <c r="CJ25" s="257">
        <v>6</v>
      </c>
      <c r="CK25" s="258"/>
      <c r="CL25" s="257">
        <v>2</v>
      </c>
      <c r="CM25" s="258"/>
      <c r="CN25" s="257">
        <v>4</v>
      </c>
      <c r="CO25" s="359"/>
      <c r="CP25" s="257">
        <v>5</v>
      </c>
      <c r="CQ25" s="359"/>
      <c r="CR25" s="257">
        <v>7</v>
      </c>
      <c r="CS25" s="359"/>
      <c r="CT25" s="257">
        <v>5</v>
      </c>
      <c r="CU25" s="359"/>
      <c r="CV25" s="257">
        <f t="shared" si="16"/>
        <v>128</v>
      </c>
      <c r="CW25" s="434">
        <f t="shared" si="17"/>
        <v>5.12</v>
      </c>
      <c r="CX25" s="860">
        <f t="shared" si="18"/>
        <v>16</v>
      </c>
      <c r="CY25" s="933" t="str">
        <f t="shared" si="19"/>
        <v>Trung bình</v>
      </c>
      <c r="CZ25" s="359"/>
      <c r="DA25" s="257"/>
      <c r="DB25" s="359"/>
      <c r="DC25" s="257"/>
      <c r="DD25" s="359"/>
      <c r="DE25" s="257"/>
      <c r="DF25" s="359"/>
      <c r="DG25" s="257"/>
      <c r="DH25" s="360"/>
      <c r="DI25" s="257"/>
      <c r="DJ25" s="359"/>
      <c r="DK25" s="257"/>
      <c r="DL25" s="359"/>
      <c r="DM25" s="257" t="e">
        <f t="shared" si="20"/>
        <v>#VALUE!</v>
      </c>
      <c r="DN25" s="357" t="e">
        <f t="shared" si="21"/>
        <v>#VALUE!</v>
      </c>
      <c r="DO25" s="357" t="e">
        <f t="shared" si="22"/>
        <v>#VALUE!</v>
      </c>
      <c r="DP25" s="845">
        <f t="shared" si="23"/>
        <v>37</v>
      </c>
      <c r="DQ25" s="256" t="e">
        <f t="shared" si="24"/>
        <v>#VALUE!</v>
      </c>
      <c r="DR25" s="832" t="str">
        <f t="shared" si="25"/>
        <v>Lªn líp</v>
      </c>
      <c r="DS25" s="262"/>
      <c r="DT25" s="262"/>
      <c r="DU25" s="262"/>
      <c r="DV25" s="265"/>
    </row>
    <row r="26" spans="1:126" ht="13.5" customHeight="1">
      <c r="A26" s="256">
        <v>22</v>
      </c>
      <c r="B26" s="234" t="s">
        <v>307</v>
      </c>
      <c r="C26" s="324" t="s">
        <v>308</v>
      </c>
      <c r="D26" s="750" t="s">
        <v>476</v>
      </c>
      <c r="E26" s="368">
        <v>7</v>
      </c>
      <c r="F26" s="368"/>
      <c r="G26" s="257">
        <v>5</v>
      </c>
      <c r="H26" s="257"/>
      <c r="I26" s="257">
        <v>5</v>
      </c>
      <c r="J26" s="257"/>
      <c r="K26" s="257">
        <v>6</v>
      </c>
      <c r="L26" s="355" t="s">
        <v>519</v>
      </c>
      <c r="M26" s="355">
        <v>5</v>
      </c>
      <c r="N26" s="355"/>
      <c r="O26" s="355">
        <v>5</v>
      </c>
      <c r="P26" s="355">
        <v>4</v>
      </c>
      <c r="Q26" s="355"/>
      <c r="R26" s="355"/>
      <c r="S26" s="257">
        <v>7</v>
      </c>
      <c r="T26" s="257"/>
      <c r="U26" s="257">
        <f t="shared" si="0"/>
        <v>140</v>
      </c>
      <c r="V26" s="356">
        <f t="shared" si="1"/>
        <v>5.6</v>
      </c>
      <c r="W26" s="257">
        <v>6</v>
      </c>
      <c r="X26" s="257"/>
      <c r="Y26" s="257">
        <v>6</v>
      </c>
      <c r="Z26" s="257"/>
      <c r="AA26" s="257">
        <v>7</v>
      </c>
      <c r="AB26" s="257"/>
      <c r="AC26" s="257">
        <v>7</v>
      </c>
      <c r="AD26" s="257"/>
      <c r="AE26" s="257">
        <v>5</v>
      </c>
      <c r="AF26" s="257">
        <v>4</v>
      </c>
      <c r="AG26" s="257">
        <v>7</v>
      </c>
      <c r="AH26" s="258"/>
      <c r="AI26" s="257">
        <v>6</v>
      </c>
      <c r="AJ26" s="258"/>
      <c r="AK26" s="257">
        <f t="shared" si="2"/>
        <v>156</v>
      </c>
      <c r="AL26" s="357">
        <f t="shared" si="3"/>
        <v>6.24</v>
      </c>
      <c r="AM26" s="446">
        <f t="shared" si="4"/>
        <v>5.92</v>
      </c>
      <c r="AN26" s="256" t="str">
        <f t="shared" si="5"/>
        <v>Trung b×nh</v>
      </c>
      <c r="AO26" s="860">
        <f t="shared" si="6"/>
        <v>0</v>
      </c>
      <c r="AP26" s="389" t="str">
        <f t="shared" si="7"/>
        <v>Lªn Líp</v>
      </c>
      <c r="AQ26" s="257">
        <v>6</v>
      </c>
      <c r="AR26" s="258"/>
      <c r="AS26" s="257">
        <v>5</v>
      </c>
      <c r="AT26" s="258"/>
      <c r="AU26" s="257">
        <v>5</v>
      </c>
      <c r="AV26" s="258">
        <v>3</v>
      </c>
      <c r="AW26" s="257">
        <v>6</v>
      </c>
      <c r="AX26" s="258"/>
      <c r="AY26" s="257">
        <v>7</v>
      </c>
      <c r="AZ26" s="359"/>
      <c r="BA26" s="257">
        <v>6</v>
      </c>
      <c r="BB26" s="359" t="s">
        <v>431</v>
      </c>
      <c r="BC26" s="257">
        <v>6</v>
      </c>
      <c r="BD26" s="359"/>
      <c r="BE26" s="257">
        <v>5</v>
      </c>
      <c r="BF26" s="359"/>
      <c r="BG26" s="257">
        <v>5</v>
      </c>
      <c r="BH26" s="359">
        <v>4</v>
      </c>
      <c r="BI26" s="257">
        <f t="shared" si="8"/>
        <v>159</v>
      </c>
      <c r="BJ26" s="434">
        <f t="shared" si="9"/>
        <v>5.678571428571429</v>
      </c>
      <c r="BK26" s="860">
        <f t="shared" si="26"/>
        <v>0</v>
      </c>
      <c r="BL26" s="257">
        <v>8</v>
      </c>
      <c r="BM26" s="359"/>
      <c r="BN26" s="257">
        <v>7</v>
      </c>
      <c r="BO26" s="359"/>
      <c r="BP26" s="257">
        <v>6</v>
      </c>
      <c r="BQ26" s="359"/>
      <c r="BR26" s="257">
        <v>5</v>
      </c>
      <c r="BS26" s="359">
        <v>4</v>
      </c>
      <c r="BT26" s="257">
        <v>5</v>
      </c>
      <c r="BU26" s="360"/>
      <c r="BV26" s="257">
        <v>6</v>
      </c>
      <c r="BW26" s="359"/>
      <c r="BX26" s="257">
        <v>8</v>
      </c>
      <c r="BY26" s="359"/>
      <c r="BZ26" s="257">
        <f t="shared" si="10"/>
        <v>147</v>
      </c>
      <c r="CA26" s="357">
        <f t="shared" si="11"/>
        <v>6.391304347826087</v>
      </c>
      <c r="CB26" s="357">
        <f t="shared" si="12"/>
        <v>6</v>
      </c>
      <c r="CC26" s="845">
        <f t="shared" si="13"/>
        <v>0</v>
      </c>
      <c r="CD26" s="256" t="str">
        <f t="shared" si="14"/>
        <v>TB Kh¸</v>
      </c>
      <c r="CE26" s="831" t="str">
        <f t="shared" si="15"/>
        <v>Lªn líp</v>
      </c>
      <c r="CF26" s="257">
        <v>7</v>
      </c>
      <c r="CG26" s="258"/>
      <c r="CH26" s="257">
        <v>5</v>
      </c>
      <c r="CI26" s="258"/>
      <c r="CJ26" s="257">
        <v>5</v>
      </c>
      <c r="CK26" s="258"/>
      <c r="CL26" s="257">
        <v>5</v>
      </c>
      <c r="CM26" s="258"/>
      <c r="CN26" s="257">
        <v>7</v>
      </c>
      <c r="CO26" s="359"/>
      <c r="CP26" s="257">
        <v>6</v>
      </c>
      <c r="CQ26" s="359"/>
      <c r="CR26" s="257">
        <v>8</v>
      </c>
      <c r="CS26" s="359"/>
      <c r="CT26" s="257">
        <v>5</v>
      </c>
      <c r="CU26" s="359"/>
      <c r="CV26" s="257">
        <f t="shared" si="16"/>
        <v>145</v>
      </c>
      <c r="CW26" s="434">
        <f t="shared" si="17"/>
        <v>5.8</v>
      </c>
      <c r="CX26" s="860">
        <f t="shared" si="18"/>
        <v>0</v>
      </c>
      <c r="CY26" s="933" t="str">
        <f t="shared" si="19"/>
        <v>Trung bình</v>
      </c>
      <c r="CZ26" s="359"/>
      <c r="DA26" s="257"/>
      <c r="DB26" s="359"/>
      <c r="DC26" s="257"/>
      <c r="DD26" s="359"/>
      <c r="DE26" s="257"/>
      <c r="DF26" s="359"/>
      <c r="DG26" s="257"/>
      <c r="DH26" s="360"/>
      <c r="DI26" s="257"/>
      <c r="DJ26" s="359"/>
      <c r="DK26" s="257"/>
      <c r="DL26" s="359"/>
      <c r="DM26" s="257" t="e">
        <f t="shared" si="20"/>
        <v>#VALUE!</v>
      </c>
      <c r="DN26" s="357" t="e">
        <f t="shared" si="21"/>
        <v>#VALUE!</v>
      </c>
      <c r="DO26" s="357" t="e">
        <f t="shared" si="22"/>
        <v>#VALUE!</v>
      </c>
      <c r="DP26" s="845">
        <f t="shared" si="23"/>
        <v>21</v>
      </c>
      <c r="DQ26" s="256" t="e">
        <f t="shared" si="24"/>
        <v>#VALUE!</v>
      </c>
      <c r="DR26" s="832" t="str">
        <f t="shared" si="25"/>
        <v>Lªn líp</v>
      </c>
      <c r="DS26" s="262"/>
      <c r="DT26" s="262"/>
      <c r="DU26" s="262"/>
      <c r="DV26" s="265"/>
    </row>
    <row r="27" spans="1:126" ht="13.5" customHeight="1">
      <c r="A27" s="402">
        <v>23</v>
      </c>
      <c r="B27" s="234" t="s">
        <v>266</v>
      </c>
      <c r="C27" s="324" t="s">
        <v>309</v>
      </c>
      <c r="D27" s="750" t="s">
        <v>477</v>
      </c>
      <c r="E27" s="368">
        <v>6</v>
      </c>
      <c r="F27" s="368"/>
      <c r="G27" s="257">
        <v>5</v>
      </c>
      <c r="H27" s="257"/>
      <c r="I27" s="257">
        <v>6</v>
      </c>
      <c r="J27" s="257"/>
      <c r="K27" s="257">
        <v>5</v>
      </c>
      <c r="L27" s="355">
        <v>4</v>
      </c>
      <c r="M27" s="355">
        <v>5</v>
      </c>
      <c r="N27" s="355"/>
      <c r="O27" s="355">
        <v>5</v>
      </c>
      <c r="P27" s="355"/>
      <c r="Q27" s="355"/>
      <c r="R27" s="355"/>
      <c r="S27" s="257">
        <v>6</v>
      </c>
      <c r="T27" s="257"/>
      <c r="U27" s="257">
        <f t="shared" si="0"/>
        <v>133</v>
      </c>
      <c r="V27" s="356">
        <f t="shared" si="1"/>
        <v>5.32</v>
      </c>
      <c r="W27" s="257">
        <v>6</v>
      </c>
      <c r="X27" s="257"/>
      <c r="Y27" s="257">
        <v>6</v>
      </c>
      <c r="Z27" s="257"/>
      <c r="AA27" s="257">
        <v>7</v>
      </c>
      <c r="AB27" s="257"/>
      <c r="AC27" s="257">
        <v>6</v>
      </c>
      <c r="AD27" s="257"/>
      <c r="AE27" s="257">
        <v>5</v>
      </c>
      <c r="AF27" s="257"/>
      <c r="AG27" s="257">
        <v>6</v>
      </c>
      <c r="AH27" s="258"/>
      <c r="AI27" s="257">
        <v>6</v>
      </c>
      <c r="AJ27" s="258"/>
      <c r="AK27" s="257">
        <f t="shared" si="2"/>
        <v>150</v>
      </c>
      <c r="AL27" s="357">
        <f t="shared" si="3"/>
        <v>6</v>
      </c>
      <c r="AM27" s="446">
        <f t="shared" si="4"/>
        <v>5.66</v>
      </c>
      <c r="AN27" s="256" t="str">
        <f t="shared" si="5"/>
        <v>Trung b×nh</v>
      </c>
      <c r="AO27" s="860">
        <f t="shared" si="6"/>
        <v>0</v>
      </c>
      <c r="AP27" s="389" t="str">
        <f t="shared" si="7"/>
        <v>Lªn Líp</v>
      </c>
      <c r="AQ27" s="257">
        <v>6</v>
      </c>
      <c r="AR27" s="258"/>
      <c r="AS27" s="257">
        <v>5</v>
      </c>
      <c r="AT27" s="258"/>
      <c r="AU27" s="257">
        <v>5</v>
      </c>
      <c r="AV27" s="258"/>
      <c r="AW27" s="257">
        <v>6</v>
      </c>
      <c r="AX27" s="258"/>
      <c r="AY27" s="257">
        <v>6</v>
      </c>
      <c r="AZ27" s="359"/>
      <c r="BA27" s="257">
        <v>5</v>
      </c>
      <c r="BB27" s="359"/>
      <c r="BC27" s="257">
        <v>5</v>
      </c>
      <c r="BD27" s="359"/>
      <c r="BE27" s="257">
        <v>6</v>
      </c>
      <c r="BF27" s="359"/>
      <c r="BG27" s="257">
        <v>5</v>
      </c>
      <c r="BH27" s="359">
        <v>3</v>
      </c>
      <c r="BI27" s="257">
        <f t="shared" si="8"/>
        <v>152</v>
      </c>
      <c r="BJ27" s="434">
        <f t="shared" si="9"/>
        <v>5.428571428571429</v>
      </c>
      <c r="BK27" s="860">
        <f t="shared" si="26"/>
        <v>0</v>
      </c>
      <c r="BL27" s="257">
        <v>8</v>
      </c>
      <c r="BM27" s="359"/>
      <c r="BN27" s="257">
        <v>6</v>
      </c>
      <c r="BO27" s="359"/>
      <c r="BP27" s="257">
        <v>5</v>
      </c>
      <c r="BQ27" s="359"/>
      <c r="BR27" s="257">
        <v>6</v>
      </c>
      <c r="BS27" s="359">
        <v>4</v>
      </c>
      <c r="BT27" s="257">
        <v>5</v>
      </c>
      <c r="BU27" s="360"/>
      <c r="BV27" s="257">
        <v>5</v>
      </c>
      <c r="BW27" s="359"/>
      <c r="BX27" s="257">
        <v>8</v>
      </c>
      <c r="BY27" s="359"/>
      <c r="BZ27" s="257">
        <f t="shared" si="10"/>
        <v>138</v>
      </c>
      <c r="CA27" s="357">
        <f t="shared" si="11"/>
        <v>6</v>
      </c>
      <c r="CB27" s="357">
        <f t="shared" si="12"/>
        <v>5.686274509803922</v>
      </c>
      <c r="CC27" s="845">
        <f t="shared" si="13"/>
        <v>0</v>
      </c>
      <c r="CD27" s="256" t="str">
        <f t="shared" si="14"/>
        <v>Trung b×nh</v>
      </c>
      <c r="CE27" s="831" t="str">
        <f t="shared" si="15"/>
        <v>Lªn líp</v>
      </c>
      <c r="CF27" s="257">
        <v>6</v>
      </c>
      <c r="CG27" s="258"/>
      <c r="CH27" s="257">
        <v>5</v>
      </c>
      <c r="CI27" s="258"/>
      <c r="CJ27" s="257">
        <v>5</v>
      </c>
      <c r="CK27" s="258"/>
      <c r="CL27" s="257">
        <v>6</v>
      </c>
      <c r="CM27" s="258"/>
      <c r="CN27" s="257">
        <v>7</v>
      </c>
      <c r="CO27" s="359"/>
      <c r="CP27" s="257">
        <v>3</v>
      </c>
      <c r="CQ27" s="359"/>
      <c r="CR27" s="257">
        <v>6</v>
      </c>
      <c r="CS27" s="359"/>
      <c r="CT27" s="257">
        <v>4</v>
      </c>
      <c r="CU27" s="359"/>
      <c r="CV27" s="257">
        <f t="shared" si="16"/>
        <v>127</v>
      </c>
      <c r="CW27" s="434">
        <f t="shared" si="17"/>
        <v>5.08</v>
      </c>
      <c r="CX27" s="860">
        <f t="shared" si="18"/>
        <v>8</v>
      </c>
      <c r="CY27" s="933" t="str">
        <f t="shared" si="19"/>
        <v>Trung bình</v>
      </c>
      <c r="CZ27" s="359"/>
      <c r="DA27" s="257"/>
      <c r="DB27" s="359"/>
      <c r="DC27" s="257"/>
      <c r="DD27" s="359"/>
      <c r="DE27" s="257"/>
      <c r="DF27" s="359"/>
      <c r="DG27" s="257"/>
      <c r="DH27" s="360"/>
      <c r="DI27" s="257"/>
      <c r="DJ27" s="359"/>
      <c r="DK27" s="257"/>
      <c r="DL27" s="359"/>
      <c r="DM27" s="257" t="e">
        <f t="shared" si="20"/>
        <v>#VALUE!</v>
      </c>
      <c r="DN27" s="357" t="e">
        <f t="shared" si="21"/>
        <v>#VALUE!</v>
      </c>
      <c r="DO27" s="357" t="e">
        <f t="shared" si="22"/>
        <v>#VALUE!</v>
      </c>
      <c r="DP27" s="845">
        <f t="shared" si="23"/>
        <v>29</v>
      </c>
      <c r="DQ27" s="256" t="e">
        <f t="shared" si="24"/>
        <v>#VALUE!</v>
      </c>
      <c r="DR27" s="832" t="str">
        <f t="shared" si="25"/>
        <v>Lªn líp</v>
      </c>
      <c r="DS27" s="262"/>
      <c r="DT27" s="262"/>
      <c r="DU27" s="262"/>
      <c r="DV27" s="265"/>
    </row>
    <row r="28" spans="1:126" ht="13.5" customHeight="1">
      <c r="A28" s="256">
        <v>24</v>
      </c>
      <c r="B28" s="317" t="s">
        <v>310</v>
      </c>
      <c r="C28" s="327" t="s">
        <v>311</v>
      </c>
      <c r="D28" s="753" t="s">
        <v>478</v>
      </c>
      <c r="E28" s="368">
        <v>7</v>
      </c>
      <c r="F28" s="368"/>
      <c r="G28" s="257">
        <v>5</v>
      </c>
      <c r="H28" s="257"/>
      <c r="I28" s="257">
        <v>7</v>
      </c>
      <c r="J28" s="257"/>
      <c r="K28" s="257">
        <v>5</v>
      </c>
      <c r="L28" s="355"/>
      <c r="M28" s="355">
        <v>5</v>
      </c>
      <c r="N28" s="355">
        <v>3</v>
      </c>
      <c r="O28" s="355">
        <v>5</v>
      </c>
      <c r="P28" s="355"/>
      <c r="Q28" s="355"/>
      <c r="R28" s="355"/>
      <c r="S28" s="257">
        <v>7</v>
      </c>
      <c r="T28" s="257"/>
      <c r="U28" s="257">
        <f t="shared" si="0"/>
        <v>141</v>
      </c>
      <c r="V28" s="356">
        <f t="shared" si="1"/>
        <v>5.64</v>
      </c>
      <c r="W28" s="257">
        <v>7</v>
      </c>
      <c r="X28" s="257"/>
      <c r="Y28" s="257">
        <v>5</v>
      </c>
      <c r="Z28" s="257"/>
      <c r="AA28" s="257">
        <v>6</v>
      </c>
      <c r="AB28" s="257"/>
      <c r="AC28" s="257">
        <v>7</v>
      </c>
      <c r="AD28" s="257"/>
      <c r="AE28" s="257">
        <v>6</v>
      </c>
      <c r="AF28" s="257"/>
      <c r="AG28" s="257">
        <v>8</v>
      </c>
      <c r="AH28" s="258"/>
      <c r="AI28" s="257">
        <v>6</v>
      </c>
      <c r="AJ28" s="258"/>
      <c r="AK28" s="257">
        <f t="shared" si="2"/>
        <v>163</v>
      </c>
      <c r="AL28" s="357">
        <f t="shared" si="3"/>
        <v>6.52</v>
      </c>
      <c r="AM28" s="446">
        <f t="shared" si="4"/>
        <v>6.08</v>
      </c>
      <c r="AN28" s="256" t="str">
        <f t="shared" si="5"/>
        <v>TB Kh¸</v>
      </c>
      <c r="AO28" s="860">
        <f t="shared" si="6"/>
        <v>0</v>
      </c>
      <c r="AP28" s="389" t="str">
        <f t="shared" si="7"/>
        <v>Lªn Líp</v>
      </c>
      <c r="AQ28" s="257">
        <v>7</v>
      </c>
      <c r="AR28" s="258"/>
      <c r="AS28" s="257">
        <v>7</v>
      </c>
      <c r="AT28" s="258"/>
      <c r="AU28" s="257">
        <v>6</v>
      </c>
      <c r="AV28" s="258"/>
      <c r="AW28" s="257">
        <v>7</v>
      </c>
      <c r="AX28" s="258"/>
      <c r="AY28" s="257">
        <v>8</v>
      </c>
      <c r="AZ28" s="359"/>
      <c r="BA28" s="257">
        <v>7</v>
      </c>
      <c r="BB28" s="359"/>
      <c r="BC28" s="257">
        <v>6</v>
      </c>
      <c r="BD28" s="359"/>
      <c r="BE28" s="257">
        <v>6</v>
      </c>
      <c r="BF28" s="359"/>
      <c r="BG28" s="257">
        <v>6</v>
      </c>
      <c r="BH28" s="359"/>
      <c r="BI28" s="257">
        <f t="shared" si="8"/>
        <v>187</v>
      </c>
      <c r="BJ28" s="434">
        <f t="shared" si="9"/>
        <v>6.678571428571429</v>
      </c>
      <c r="BK28" s="860">
        <f t="shared" si="26"/>
        <v>0</v>
      </c>
      <c r="BL28" s="257">
        <v>8</v>
      </c>
      <c r="BM28" s="359"/>
      <c r="BN28" s="257">
        <v>7</v>
      </c>
      <c r="BO28" s="359"/>
      <c r="BP28" s="257">
        <v>6</v>
      </c>
      <c r="BQ28" s="359"/>
      <c r="BR28" s="257">
        <v>7</v>
      </c>
      <c r="BS28" s="359"/>
      <c r="BT28" s="257">
        <v>7</v>
      </c>
      <c r="BU28" s="360"/>
      <c r="BV28" s="257">
        <v>9</v>
      </c>
      <c r="BW28" s="359"/>
      <c r="BX28" s="257">
        <v>9</v>
      </c>
      <c r="BY28" s="359"/>
      <c r="BZ28" s="257">
        <f t="shared" si="10"/>
        <v>171</v>
      </c>
      <c r="CA28" s="357">
        <f t="shared" si="11"/>
        <v>7.434782608695652</v>
      </c>
      <c r="CB28" s="357">
        <f t="shared" si="12"/>
        <v>7.019607843137255</v>
      </c>
      <c r="CC28" s="845">
        <f t="shared" si="13"/>
        <v>0</v>
      </c>
      <c r="CD28" s="256" t="str">
        <f t="shared" si="14"/>
        <v>Kh¸</v>
      </c>
      <c r="CE28" s="831" t="str">
        <f t="shared" si="15"/>
        <v>Lªn líp</v>
      </c>
      <c r="CF28" s="257">
        <v>8</v>
      </c>
      <c r="CG28" s="258"/>
      <c r="CH28" s="257">
        <v>6</v>
      </c>
      <c r="CI28" s="258"/>
      <c r="CJ28" s="257">
        <v>7</v>
      </c>
      <c r="CK28" s="258"/>
      <c r="CL28" s="257">
        <v>6</v>
      </c>
      <c r="CM28" s="258"/>
      <c r="CN28" s="257">
        <v>6</v>
      </c>
      <c r="CO28" s="359"/>
      <c r="CP28" s="257">
        <v>8</v>
      </c>
      <c r="CQ28" s="359"/>
      <c r="CR28" s="257">
        <v>8</v>
      </c>
      <c r="CS28" s="359"/>
      <c r="CT28" s="257">
        <v>7</v>
      </c>
      <c r="CU28" s="359"/>
      <c r="CV28" s="257">
        <f t="shared" si="16"/>
        <v>172</v>
      </c>
      <c r="CW28" s="434">
        <f t="shared" si="17"/>
        <v>6.88</v>
      </c>
      <c r="CX28" s="860">
        <f t="shared" si="18"/>
        <v>0</v>
      </c>
      <c r="CY28" s="933" t="str">
        <f t="shared" si="19"/>
        <v>TB Khá</v>
      </c>
      <c r="CZ28" s="359"/>
      <c r="DA28" s="257"/>
      <c r="DB28" s="359"/>
      <c r="DC28" s="257"/>
      <c r="DD28" s="359"/>
      <c r="DE28" s="257"/>
      <c r="DF28" s="359"/>
      <c r="DG28" s="257"/>
      <c r="DH28" s="360"/>
      <c r="DI28" s="257"/>
      <c r="DJ28" s="359"/>
      <c r="DK28" s="257"/>
      <c r="DL28" s="359"/>
      <c r="DM28" s="257" t="e">
        <f t="shared" si="20"/>
        <v>#VALUE!</v>
      </c>
      <c r="DN28" s="357" t="e">
        <f t="shared" si="21"/>
        <v>#VALUE!</v>
      </c>
      <c r="DO28" s="357" t="e">
        <f t="shared" si="22"/>
        <v>#VALUE!</v>
      </c>
      <c r="DP28" s="845">
        <f t="shared" si="23"/>
        <v>21</v>
      </c>
      <c r="DQ28" s="256" t="e">
        <f t="shared" si="24"/>
        <v>#VALUE!</v>
      </c>
      <c r="DR28" s="832" t="str">
        <f t="shared" si="25"/>
        <v>Lªn líp</v>
      </c>
      <c r="DS28" s="262"/>
      <c r="DT28" s="262"/>
      <c r="DU28" s="262"/>
      <c r="DV28" s="265"/>
    </row>
    <row r="29" spans="1:126" ht="13.5" customHeight="1">
      <c r="A29" s="402">
        <v>25</v>
      </c>
      <c r="B29" s="319" t="s">
        <v>315</v>
      </c>
      <c r="C29" s="328" t="s">
        <v>175</v>
      </c>
      <c r="D29" s="756" t="s">
        <v>479</v>
      </c>
      <c r="E29" s="368">
        <v>6</v>
      </c>
      <c r="F29" s="368"/>
      <c r="G29" s="257">
        <v>5</v>
      </c>
      <c r="H29" s="257"/>
      <c r="I29" s="257">
        <v>5</v>
      </c>
      <c r="J29" s="257"/>
      <c r="K29" s="257">
        <v>6</v>
      </c>
      <c r="L29" s="355">
        <v>4</v>
      </c>
      <c r="M29" s="355">
        <v>6</v>
      </c>
      <c r="N29" s="355"/>
      <c r="O29" s="355">
        <v>5</v>
      </c>
      <c r="P29" s="355"/>
      <c r="Q29" s="355"/>
      <c r="R29" s="355"/>
      <c r="S29" s="257">
        <v>6</v>
      </c>
      <c r="T29" s="257"/>
      <c r="U29" s="257">
        <f t="shared" si="0"/>
        <v>138</v>
      </c>
      <c r="V29" s="356">
        <f t="shared" si="1"/>
        <v>5.52</v>
      </c>
      <c r="W29" s="257">
        <v>6</v>
      </c>
      <c r="X29" s="257"/>
      <c r="Y29" s="257">
        <v>6</v>
      </c>
      <c r="Z29" s="257"/>
      <c r="AA29" s="257">
        <v>6</v>
      </c>
      <c r="AB29" s="257"/>
      <c r="AC29" s="257">
        <v>7</v>
      </c>
      <c r="AD29" s="257"/>
      <c r="AE29" s="257">
        <v>6</v>
      </c>
      <c r="AF29" s="257"/>
      <c r="AG29" s="257">
        <v>6</v>
      </c>
      <c r="AH29" s="258"/>
      <c r="AI29" s="257">
        <v>7</v>
      </c>
      <c r="AJ29" s="258"/>
      <c r="AK29" s="257">
        <f t="shared" si="2"/>
        <v>156</v>
      </c>
      <c r="AL29" s="357">
        <f t="shared" si="3"/>
        <v>6.24</v>
      </c>
      <c r="AM29" s="446">
        <f t="shared" si="4"/>
        <v>5.88</v>
      </c>
      <c r="AN29" s="256" t="str">
        <f t="shared" si="5"/>
        <v>Trung b×nh</v>
      </c>
      <c r="AO29" s="860">
        <f t="shared" si="6"/>
        <v>0</v>
      </c>
      <c r="AP29" s="389" t="str">
        <f t="shared" si="7"/>
        <v>Lªn Líp</v>
      </c>
      <c r="AQ29" s="257">
        <v>5</v>
      </c>
      <c r="AR29" s="258"/>
      <c r="AS29" s="257">
        <v>5</v>
      </c>
      <c r="AT29" s="258">
        <v>4</v>
      </c>
      <c r="AU29" s="257">
        <v>5</v>
      </c>
      <c r="AV29" s="258">
        <v>4</v>
      </c>
      <c r="AW29" s="257">
        <v>6</v>
      </c>
      <c r="AX29" s="258"/>
      <c r="AY29" s="257">
        <v>6</v>
      </c>
      <c r="AZ29" s="359"/>
      <c r="BA29" s="257">
        <v>6</v>
      </c>
      <c r="BB29" s="359"/>
      <c r="BC29" s="257">
        <v>7</v>
      </c>
      <c r="BD29" s="359"/>
      <c r="BE29" s="257">
        <v>6</v>
      </c>
      <c r="BF29" s="359"/>
      <c r="BG29" s="257">
        <v>5</v>
      </c>
      <c r="BH29" s="359">
        <v>3</v>
      </c>
      <c r="BI29" s="257">
        <f t="shared" si="8"/>
        <v>159</v>
      </c>
      <c r="BJ29" s="434">
        <f t="shared" si="9"/>
        <v>5.678571428571429</v>
      </c>
      <c r="BK29" s="860">
        <f t="shared" si="26"/>
        <v>0</v>
      </c>
      <c r="BL29" s="257">
        <v>8</v>
      </c>
      <c r="BM29" s="359"/>
      <c r="BN29" s="257">
        <v>7</v>
      </c>
      <c r="BO29" s="359"/>
      <c r="BP29" s="257">
        <v>6</v>
      </c>
      <c r="BQ29" s="359">
        <v>3</v>
      </c>
      <c r="BR29" s="257">
        <v>5</v>
      </c>
      <c r="BS29" s="359"/>
      <c r="BT29" s="257">
        <v>5</v>
      </c>
      <c r="BU29" s="360"/>
      <c r="BV29" s="257">
        <v>7</v>
      </c>
      <c r="BW29" s="359"/>
      <c r="BX29" s="257">
        <v>9</v>
      </c>
      <c r="BY29" s="359"/>
      <c r="BZ29" s="257">
        <f t="shared" si="10"/>
        <v>153</v>
      </c>
      <c r="CA29" s="357">
        <f t="shared" si="11"/>
        <v>6.6521739130434785</v>
      </c>
      <c r="CB29" s="357">
        <f t="shared" si="12"/>
        <v>6.117647058823529</v>
      </c>
      <c r="CC29" s="845">
        <f t="shared" si="13"/>
        <v>0</v>
      </c>
      <c r="CD29" s="256" t="str">
        <f t="shared" si="14"/>
        <v>TB Kh¸</v>
      </c>
      <c r="CE29" s="831" t="str">
        <f t="shared" si="15"/>
        <v>Lªn líp</v>
      </c>
      <c r="CF29" s="257">
        <v>7</v>
      </c>
      <c r="CG29" s="258"/>
      <c r="CH29" s="257">
        <v>7</v>
      </c>
      <c r="CI29" s="258"/>
      <c r="CJ29" s="257">
        <v>5</v>
      </c>
      <c r="CK29" s="258"/>
      <c r="CL29" s="257">
        <v>5</v>
      </c>
      <c r="CM29" s="258"/>
      <c r="CN29" s="257">
        <v>5</v>
      </c>
      <c r="CO29" s="359"/>
      <c r="CP29" s="257">
        <v>5</v>
      </c>
      <c r="CQ29" s="359"/>
      <c r="CR29" s="257">
        <v>6</v>
      </c>
      <c r="CS29" s="359"/>
      <c r="CT29" s="257">
        <v>5</v>
      </c>
      <c r="CU29" s="359"/>
      <c r="CV29" s="257">
        <f t="shared" si="16"/>
        <v>138</v>
      </c>
      <c r="CW29" s="434">
        <f t="shared" si="17"/>
        <v>5.52</v>
      </c>
      <c r="CX29" s="860">
        <f t="shared" si="18"/>
        <v>0</v>
      </c>
      <c r="CY29" s="933" t="str">
        <f t="shared" si="19"/>
        <v>Trung bình</v>
      </c>
      <c r="CZ29" s="359"/>
      <c r="DA29" s="257"/>
      <c r="DB29" s="359"/>
      <c r="DC29" s="257"/>
      <c r="DD29" s="359"/>
      <c r="DE29" s="257"/>
      <c r="DF29" s="359"/>
      <c r="DG29" s="257"/>
      <c r="DH29" s="360"/>
      <c r="DI29" s="257"/>
      <c r="DJ29" s="359"/>
      <c r="DK29" s="257"/>
      <c r="DL29" s="359"/>
      <c r="DM29" s="257" t="e">
        <f t="shared" si="20"/>
        <v>#VALUE!</v>
      </c>
      <c r="DN29" s="357" t="e">
        <f t="shared" si="21"/>
        <v>#VALUE!</v>
      </c>
      <c r="DO29" s="357" t="e">
        <f t="shared" si="22"/>
        <v>#VALUE!</v>
      </c>
      <c r="DP29" s="845">
        <f t="shared" si="23"/>
        <v>21</v>
      </c>
      <c r="DQ29" s="256" t="e">
        <f t="shared" si="24"/>
        <v>#VALUE!</v>
      </c>
      <c r="DR29" s="832" t="str">
        <f t="shared" si="25"/>
        <v>Lªn líp</v>
      </c>
      <c r="DS29" s="262"/>
      <c r="DT29" s="262"/>
      <c r="DU29" s="262"/>
      <c r="DV29" s="265"/>
    </row>
    <row r="30" spans="1:126" ht="13.5" customHeight="1">
      <c r="A30" s="256">
        <v>26</v>
      </c>
      <c r="B30" s="320" t="s">
        <v>316</v>
      </c>
      <c r="C30" s="329" t="s">
        <v>317</v>
      </c>
      <c r="D30" s="750" t="s">
        <v>480</v>
      </c>
      <c r="E30" s="368">
        <v>4</v>
      </c>
      <c r="F30" s="368">
        <v>4</v>
      </c>
      <c r="G30" s="257">
        <v>6</v>
      </c>
      <c r="H30" s="257"/>
      <c r="I30" s="257">
        <v>6</v>
      </c>
      <c r="J30" s="257"/>
      <c r="K30" s="257">
        <v>5</v>
      </c>
      <c r="L30" s="355" t="s">
        <v>409</v>
      </c>
      <c r="M30" s="355">
        <v>5</v>
      </c>
      <c r="N30" s="355" t="s">
        <v>409</v>
      </c>
      <c r="O30" s="355">
        <v>5</v>
      </c>
      <c r="P30" s="355"/>
      <c r="Q30" s="355"/>
      <c r="R30" s="355"/>
      <c r="S30" s="257">
        <v>5</v>
      </c>
      <c r="T30" s="257"/>
      <c r="U30" s="257">
        <f t="shared" si="0"/>
        <v>127</v>
      </c>
      <c r="V30" s="356">
        <f t="shared" si="1"/>
        <v>5.08</v>
      </c>
      <c r="W30" s="257">
        <v>6</v>
      </c>
      <c r="X30" s="257"/>
      <c r="Y30" s="257">
        <v>6</v>
      </c>
      <c r="Z30" s="257"/>
      <c r="AA30" s="257">
        <v>6</v>
      </c>
      <c r="AB30" s="257"/>
      <c r="AC30" s="257">
        <v>6</v>
      </c>
      <c r="AD30" s="257"/>
      <c r="AE30" s="257">
        <v>5</v>
      </c>
      <c r="AF30" s="257"/>
      <c r="AG30" s="257">
        <v>6</v>
      </c>
      <c r="AH30" s="258"/>
      <c r="AI30" s="257">
        <v>5</v>
      </c>
      <c r="AJ30" s="258"/>
      <c r="AK30" s="257">
        <f t="shared" si="2"/>
        <v>144</v>
      </c>
      <c r="AL30" s="357">
        <f t="shared" si="3"/>
        <v>5.76</v>
      </c>
      <c r="AM30" s="446">
        <f t="shared" si="4"/>
        <v>5.42</v>
      </c>
      <c r="AN30" s="256" t="str">
        <f t="shared" si="5"/>
        <v>Trung b×nh</v>
      </c>
      <c r="AO30" s="860">
        <f t="shared" si="6"/>
        <v>5</v>
      </c>
      <c r="AP30" s="389" t="str">
        <f t="shared" si="7"/>
        <v>Lªn Líp</v>
      </c>
      <c r="AQ30" s="257">
        <v>5</v>
      </c>
      <c r="AR30" s="258"/>
      <c r="AS30" s="257">
        <v>6</v>
      </c>
      <c r="AT30" s="258"/>
      <c r="AU30" s="257">
        <v>5</v>
      </c>
      <c r="AV30" s="258">
        <v>3</v>
      </c>
      <c r="AW30" s="257">
        <v>5</v>
      </c>
      <c r="AX30" s="258"/>
      <c r="AY30" s="257">
        <v>6</v>
      </c>
      <c r="AZ30" s="359"/>
      <c r="BA30" s="257">
        <v>5</v>
      </c>
      <c r="BB30" s="359"/>
      <c r="BC30" s="257">
        <v>5</v>
      </c>
      <c r="BD30" s="359"/>
      <c r="BE30" s="257">
        <v>3</v>
      </c>
      <c r="BF30" s="359">
        <v>2</v>
      </c>
      <c r="BG30" s="257">
        <v>6</v>
      </c>
      <c r="BH30" s="359"/>
      <c r="BI30" s="257">
        <f t="shared" si="8"/>
        <v>143</v>
      </c>
      <c r="BJ30" s="434">
        <f t="shared" si="9"/>
        <v>5.107142857142857</v>
      </c>
      <c r="BK30" s="860">
        <f t="shared" si="26"/>
        <v>8</v>
      </c>
      <c r="BL30" s="257">
        <v>8</v>
      </c>
      <c r="BM30" s="359"/>
      <c r="BN30" s="257">
        <v>5</v>
      </c>
      <c r="BO30" s="359">
        <v>4</v>
      </c>
      <c r="BP30" s="257">
        <v>5</v>
      </c>
      <c r="BQ30" s="359"/>
      <c r="BR30" s="257">
        <v>5</v>
      </c>
      <c r="BS30" s="359">
        <v>4</v>
      </c>
      <c r="BT30" s="257">
        <v>5</v>
      </c>
      <c r="BU30" s="360"/>
      <c r="BV30" s="257">
        <v>5</v>
      </c>
      <c r="BW30" s="359"/>
      <c r="BX30" s="257">
        <v>7</v>
      </c>
      <c r="BY30" s="359"/>
      <c r="BZ30" s="257">
        <f t="shared" si="10"/>
        <v>127</v>
      </c>
      <c r="CA30" s="357">
        <f t="shared" si="11"/>
        <v>5.521739130434782</v>
      </c>
      <c r="CB30" s="357">
        <f t="shared" si="12"/>
        <v>5.294117647058823</v>
      </c>
      <c r="CC30" s="845">
        <f t="shared" si="13"/>
        <v>8</v>
      </c>
      <c r="CD30" s="256" t="str">
        <f t="shared" si="14"/>
        <v>Trung b×nh</v>
      </c>
      <c r="CE30" s="831" t="str">
        <f t="shared" si="15"/>
        <v>Lªn líp</v>
      </c>
      <c r="CF30" s="257">
        <v>6</v>
      </c>
      <c r="CG30" s="258"/>
      <c r="CH30" s="257">
        <v>5</v>
      </c>
      <c r="CI30" s="258"/>
      <c r="CJ30" s="257">
        <v>5</v>
      </c>
      <c r="CK30" s="258"/>
      <c r="CL30" s="257">
        <v>3</v>
      </c>
      <c r="CM30" s="258"/>
      <c r="CN30" s="257">
        <v>5</v>
      </c>
      <c r="CO30" s="359"/>
      <c r="CP30" s="257">
        <v>5</v>
      </c>
      <c r="CQ30" s="359"/>
      <c r="CR30" s="257">
        <v>6</v>
      </c>
      <c r="CS30" s="359"/>
      <c r="CT30" s="257">
        <v>4</v>
      </c>
      <c r="CU30" s="359"/>
      <c r="CV30" s="257">
        <f t="shared" si="16"/>
        <v>118</v>
      </c>
      <c r="CW30" s="434">
        <f t="shared" si="17"/>
        <v>4.72</v>
      </c>
      <c r="CX30" s="860">
        <f t="shared" si="18"/>
        <v>16</v>
      </c>
      <c r="CY30" s="933" t="str">
        <f t="shared" si="19"/>
        <v>Yếu</v>
      </c>
      <c r="CZ30" s="359"/>
      <c r="DA30" s="257"/>
      <c r="DB30" s="359"/>
      <c r="DC30" s="257"/>
      <c r="DD30" s="359"/>
      <c r="DE30" s="257"/>
      <c r="DF30" s="359"/>
      <c r="DG30" s="257"/>
      <c r="DH30" s="360"/>
      <c r="DI30" s="257"/>
      <c r="DJ30" s="359"/>
      <c r="DK30" s="257"/>
      <c r="DL30" s="359"/>
      <c r="DM30" s="257" t="e">
        <f t="shared" si="20"/>
        <v>#VALUE!</v>
      </c>
      <c r="DN30" s="357" t="e">
        <f t="shared" si="21"/>
        <v>#VALUE!</v>
      </c>
      <c r="DO30" s="357" t="e">
        <f t="shared" si="22"/>
        <v>#VALUE!</v>
      </c>
      <c r="DP30" s="845">
        <f t="shared" si="23"/>
        <v>37</v>
      </c>
      <c r="DQ30" s="256" t="e">
        <f t="shared" si="24"/>
        <v>#VALUE!</v>
      </c>
      <c r="DR30" s="832" t="str">
        <f t="shared" si="25"/>
        <v>Lªn líp</v>
      </c>
      <c r="DS30" s="262"/>
      <c r="DT30" s="262"/>
      <c r="DU30" s="262"/>
      <c r="DV30" s="265"/>
    </row>
    <row r="31" spans="1:126" ht="13.5" customHeight="1">
      <c r="A31" s="402">
        <v>27</v>
      </c>
      <c r="B31" s="323" t="s">
        <v>318</v>
      </c>
      <c r="C31" s="324" t="s">
        <v>203</v>
      </c>
      <c r="D31" s="746">
        <v>33673</v>
      </c>
      <c r="E31" s="368">
        <v>6</v>
      </c>
      <c r="F31" s="368"/>
      <c r="G31" s="257">
        <v>5</v>
      </c>
      <c r="H31" s="257"/>
      <c r="I31" s="257">
        <v>6</v>
      </c>
      <c r="J31" s="257"/>
      <c r="K31" s="257">
        <v>5</v>
      </c>
      <c r="L31" s="355"/>
      <c r="M31" s="355">
        <v>6</v>
      </c>
      <c r="N31" s="355"/>
      <c r="O31" s="355">
        <v>6</v>
      </c>
      <c r="P31" s="355"/>
      <c r="Q31" s="355"/>
      <c r="R31" s="355"/>
      <c r="S31" s="257">
        <v>7</v>
      </c>
      <c r="T31" s="257"/>
      <c r="U31" s="257">
        <f t="shared" si="0"/>
        <v>141</v>
      </c>
      <c r="V31" s="356">
        <f t="shared" si="1"/>
        <v>5.64</v>
      </c>
      <c r="W31" s="257">
        <v>6</v>
      </c>
      <c r="X31" s="257"/>
      <c r="Y31" s="257">
        <v>6</v>
      </c>
      <c r="Z31" s="257"/>
      <c r="AA31" s="257">
        <v>6</v>
      </c>
      <c r="AB31" s="257"/>
      <c r="AC31" s="257">
        <v>7</v>
      </c>
      <c r="AD31" s="257"/>
      <c r="AE31" s="257">
        <v>7</v>
      </c>
      <c r="AF31" s="257"/>
      <c r="AG31" s="257">
        <v>6</v>
      </c>
      <c r="AH31" s="258"/>
      <c r="AI31" s="257">
        <v>5</v>
      </c>
      <c r="AJ31" s="258"/>
      <c r="AK31" s="257">
        <f t="shared" si="2"/>
        <v>153</v>
      </c>
      <c r="AL31" s="357">
        <f t="shared" si="3"/>
        <v>6.12</v>
      </c>
      <c r="AM31" s="446">
        <f t="shared" si="4"/>
        <v>5.88</v>
      </c>
      <c r="AN31" s="256" t="str">
        <f t="shared" si="5"/>
        <v>Trung b×nh</v>
      </c>
      <c r="AO31" s="860">
        <f t="shared" si="6"/>
        <v>0</v>
      </c>
      <c r="AP31" s="389" t="str">
        <f t="shared" si="7"/>
        <v>Lªn Líp</v>
      </c>
      <c r="AQ31" s="257">
        <v>6</v>
      </c>
      <c r="AR31" s="258"/>
      <c r="AS31" s="257">
        <v>6</v>
      </c>
      <c r="AT31" s="258"/>
      <c r="AU31" s="257">
        <v>6</v>
      </c>
      <c r="AV31" s="258"/>
      <c r="AW31" s="257">
        <v>5</v>
      </c>
      <c r="AX31" s="258"/>
      <c r="AY31" s="257">
        <v>5</v>
      </c>
      <c r="AZ31" s="359"/>
      <c r="BA31" s="257">
        <v>6</v>
      </c>
      <c r="BB31" s="359"/>
      <c r="BC31" s="257">
        <v>6</v>
      </c>
      <c r="BD31" s="359"/>
      <c r="BE31" s="257">
        <v>6</v>
      </c>
      <c r="BF31" s="359"/>
      <c r="BG31" s="257">
        <v>6</v>
      </c>
      <c r="BH31" s="359"/>
      <c r="BI31" s="257">
        <f t="shared" si="8"/>
        <v>162</v>
      </c>
      <c r="BJ31" s="434">
        <f t="shared" si="9"/>
        <v>5.785714285714286</v>
      </c>
      <c r="BK31" s="860">
        <f t="shared" si="26"/>
        <v>0</v>
      </c>
      <c r="BL31" s="257">
        <v>8</v>
      </c>
      <c r="BM31" s="359"/>
      <c r="BN31" s="257">
        <v>7</v>
      </c>
      <c r="BO31" s="359"/>
      <c r="BP31" s="257">
        <v>6</v>
      </c>
      <c r="BQ31" s="359"/>
      <c r="BR31" s="257">
        <v>7</v>
      </c>
      <c r="BS31" s="359"/>
      <c r="BT31" s="257">
        <v>7</v>
      </c>
      <c r="BU31" s="360"/>
      <c r="BV31" s="257">
        <v>8</v>
      </c>
      <c r="BW31" s="359"/>
      <c r="BX31" s="257">
        <v>9</v>
      </c>
      <c r="BY31" s="359"/>
      <c r="BZ31" s="257">
        <f t="shared" si="10"/>
        <v>168</v>
      </c>
      <c r="CA31" s="357">
        <f t="shared" si="11"/>
        <v>7.304347826086956</v>
      </c>
      <c r="CB31" s="357">
        <f t="shared" si="12"/>
        <v>6.470588235294118</v>
      </c>
      <c r="CC31" s="845">
        <f t="shared" si="13"/>
        <v>0</v>
      </c>
      <c r="CD31" s="256" t="str">
        <f t="shared" si="14"/>
        <v>TB Kh¸</v>
      </c>
      <c r="CE31" s="831" t="str">
        <f t="shared" si="15"/>
        <v>Lªn líp</v>
      </c>
      <c r="CF31" s="257">
        <v>8</v>
      </c>
      <c r="CG31" s="258"/>
      <c r="CH31" s="257">
        <v>7</v>
      </c>
      <c r="CI31" s="258"/>
      <c r="CJ31" s="257">
        <v>8</v>
      </c>
      <c r="CK31" s="258"/>
      <c r="CL31" s="257">
        <v>6</v>
      </c>
      <c r="CM31" s="258"/>
      <c r="CN31" s="257">
        <v>7</v>
      </c>
      <c r="CO31" s="359"/>
      <c r="CP31" s="257">
        <v>6</v>
      </c>
      <c r="CQ31" s="359"/>
      <c r="CR31" s="257">
        <v>5</v>
      </c>
      <c r="CS31" s="359"/>
      <c r="CT31" s="257">
        <v>6</v>
      </c>
      <c r="CU31" s="359"/>
      <c r="CV31" s="257">
        <f t="shared" si="16"/>
        <v>162</v>
      </c>
      <c r="CW31" s="434">
        <f t="shared" si="17"/>
        <v>6.48</v>
      </c>
      <c r="CX31" s="860">
        <f t="shared" si="18"/>
        <v>0</v>
      </c>
      <c r="CY31" s="933" t="str">
        <f t="shared" si="19"/>
        <v>TB Khá</v>
      </c>
      <c r="CZ31" s="359"/>
      <c r="DA31" s="257"/>
      <c r="DB31" s="359"/>
      <c r="DC31" s="257"/>
      <c r="DD31" s="359"/>
      <c r="DE31" s="257"/>
      <c r="DF31" s="359"/>
      <c r="DG31" s="257"/>
      <c r="DH31" s="360"/>
      <c r="DI31" s="257"/>
      <c r="DJ31" s="359"/>
      <c r="DK31" s="257"/>
      <c r="DL31" s="359"/>
      <c r="DM31" s="257" t="e">
        <f t="shared" si="20"/>
        <v>#VALUE!</v>
      </c>
      <c r="DN31" s="357" t="e">
        <f t="shared" si="21"/>
        <v>#VALUE!</v>
      </c>
      <c r="DO31" s="357" t="e">
        <f t="shared" si="22"/>
        <v>#VALUE!</v>
      </c>
      <c r="DP31" s="845">
        <f t="shared" si="23"/>
        <v>21</v>
      </c>
      <c r="DQ31" s="256" t="e">
        <f t="shared" si="24"/>
        <v>#VALUE!</v>
      </c>
      <c r="DR31" s="832" t="str">
        <f t="shared" si="25"/>
        <v>Lªn líp</v>
      </c>
      <c r="DS31" s="262"/>
      <c r="DT31" s="262"/>
      <c r="DU31" s="262"/>
      <c r="DV31" s="265"/>
    </row>
    <row r="32" spans="1:126" ht="13.5" customHeight="1">
      <c r="A32" s="256">
        <v>28</v>
      </c>
      <c r="B32" s="323" t="s">
        <v>319</v>
      </c>
      <c r="C32" s="324" t="s">
        <v>177</v>
      </c>
      <c r="D32" s="746">
        <v>33704</v>
      </c>
      <c r="E32" s="368">
        <v>8</v>
      </c>
      <c r="F32" s="368"/>
      <c r="G32" s="257">
        <v>5</v>
      </c>
      <c r="H32" s="257"/>
      <c r="I32" s="257">
        <v>6</v>
      </c>
      <c r="J32" s="257"/>
      <c r="K32" s="257">
        <v>5</v>
      </c>
      <c r="L32" s="355"/>
      <c r="M32" s="355">
        <v>5</v>
      </c>
      <c r="N32" s="355"/>
      <c r="O32" s="355">
        <v>5</v>
      </c>
      <c r="P32" s="355">
        <v>4</v>
      </c>
      <c r="Q32" s="355"/>
      <c r="R32" s="355"/>
      <c r="S32" s="257">
        <v>6</v>
      </c>
      <c r="T32" s="257"/>
      <c r="U32" s="257">
        <f t="shared" si="0"/>
        <v>143</v>
      </c>
      <c r="V32" s="356">
        <f t="shared" si="1"/>
        <v>5.72</v>
      </c>
      <c r="W32" s="257">
        <v>6</v>
      </c>
      <c r="X32" s="257"/>
      <c r="Y32" s="257">
        <v>6</v>
      </c>
      <c r="Z32" s="257"/>
      <c r="AA32" s="257">
        <v>7</v>
      </c>
      <c r="AB32" s="257"/>
      <c r="AC32" s="257">
        <v>7</v>
      </c>
      <c r="AD32" s="257"/>
      <c r="AE32" s="257">
        <v>6</v>
      </c>
      <c r="AF32" s="257"/>
      <c r="AG32" s="257">
        <v>6</v>
      </c>
      <c r="AH32" s="258"/>
      <c r="AI32" s="257">
        <v>7</v>
      </c>
      <c r="AJ32" s="258"/>
      <c r="AK32" s="257">
        <f t="shared" si="2"/>
        <v>159</v>
      </c>
      <c r="AL32" s="357">
        <f t="shared" si="3"/>
        <v>6.36</v>
      </c>
      <c r="AM32" s="446">
        <f t="shared" si="4"/>
        <v>6.04</v>
      </c>
      <c r="AN32" s="256" t="str">
        <f t="shared" si="5"/>
        <v>TB Kh¸</v>
      </c>
      <c r="AO32" s="860">
        <f t="shared" si="6"/>
        <v>0</v>
      </c>
      <c r="AP32" s="389" t="str">
        <f t="shared" si="7"/>
        <v>Lªn Líp</v>
      </c>
      <c r="AQ32" s="257">
        <v>5</v>
      </c>
      <c r="AR32" s="258"/>
      <c r="AS32" s="257">
        <v>5</v>
      </c>
      <c r="AT32" s="258"/>
      <c r="AU32" s="257">
        <v>6</v>
      </c>
      <c r="AV32" s="258"/>
      <c r="AW32" s="257">
        <v>5</v>
      </c>
      <c r="AX32" s="258"/>
      <c r="AY32" s="257">
        <v>6</v>
      </c>
      <c r="AZ32" s="359"/>
      <c r="BA32" s="257">
        <v>5</v>
      </c>
      <c r="BB32" s="359">
        <v>4</v>
      </c>
      <c r="BC32" s="257">
        <v>6</v>
      </c>
      <c r="BD32" s="359"/>
      <c r="BE32" s="257">
        <v>6</v>
      </c>
      <c r="BF32" s="359"/>
      <c r="BG32" s="257">
        <v>5</v>
      </c>
      <c r="BH32" s="359">
        <v>4</v>
      </c>
      <c r="BI32" s="257">
        <f t="shared" si="8"/>
        <v>152</v>
      </c>
      <c r="BJ32" s="434">
        <f t="shared" si="9"/>
        <v>5.428571428571429</v>
      </c>
      <c r="BK32" s="860">
        <f t="shared" si="26"/>
        <v>0</v>
      </c>
      <c r="BL32" s="257">
        <v>8</v>
      </c>
      <c r="BM32" s="359"/>
      <c r="BN32" s="257">
        <v>7</v>
      </c>
      <c r="BO32" s="359"/>
      <c r="BP32" s="257">
        <v>6</v>
      </c>
      <c r="BQ32" s="359"/>
      <c r="BR32" s="257">
        <v>6</v>
      </c>
      <c r="BS32" s="359"/>
      <c r="BT32" s="257">
        <v>6</v>
      </c>
      <c r="BU32" s="360"/>
      <c r="BV32" s="257">
        <v>8</v>
      </c>
      <c r="BW32" s="359"/>
      <c r="BX32" s="257">
        <v>7</v>
      </c>
      <c r="BY32" s="359"/>
      <c r="BZ32" s="257">
        <f t="shared" si="10"/>
        <v>156</v>
      </c>
      <c r="CA32" s="357">
        <f t="shared" si="11"/>
        <v>6.782608695652174</v>
      </c>
      <c r="CB32" s="357">
        <f t="shared" si="12"/>
        <v>6.03921568627451</v>
      </c>
      <c r="CC32" s="845">
        <f t="shared" si="13"/>
        <v>0</v>
      </c>
      <c r="CD32" s="256" t="str">
        <f t="shared" si="14"/>
        <v>TB Kh¸</v>
      </c>
      <c r="CE32" s="831" t="str">
        <f t="shared" si="15"/>
        <v>Lªn líp</v>
      </c>
      <c r="CF32" s="257">
        <v>7</v>
      </c>
      <c r="CG32" s="258"/>
      <c r="CH32" s="257">
        <v>6</v>
      </c>
      <c r="CI32" s="258"/>
      <c r="CJ32" s="257">
        <v>7</v>
      </c>
      <c r="CK32" s="258"/>
      <c r="CL32" s="257">
        <v>5</v>
      </c>
      <c r="CM32" s="258"/>
      <c r="CN32" s="257">
        <v>5</v>
      </c>
      <c r="CO32" s="359"/>
      <c r="CP32" s="257">
        <v>5</v>
      </c>
      <c r="CQ32" s="359"/>
      <c r="CR32" s="257">
        <v>7</v>
      </c>
      <c r="CS32" s="359"/>
      <c r="CT32" s="257">
        <v>8</v>
      </c>
      <c r="CU32" s="359"/>
      <c r="CV32" s="257">
        <f t="shared" si="16"/>
        <v>158</v>
      </c>
      <c r="CW32" s="434">
        <f t="shared" si="17"/>
        <v>6.32</v>
      </c>
      <c r="CX32" s="860">
        <f t="shared" si="18"/>
        <v>0</v>
      </c>
      <c r="CY32" s="933" t="str">
        <f t="shared" si="19"/>
        <v>TB Khá</v>
      </c>
      <c r="CZ32" s="359"/>
      <c r="DA32" s="257"/>
      <c r="DB32" s="359"/>
      <c r="DC32" s="257"/>
      <c r="DD32" s="359"/>
      <c r="DE32" s="257"/>
      <c r="DF32" s="359"/>
      <c r="DG32" s="257"/>
      <c r="DH32" s="360"/>
      <c r="DI32" s="257"/>
      <c r="DJ32" s="359"/>
      <c r="DK32" s="257"/>
      <c r="DL32" s="359"/>
      <c r="DM32" s="257" t="e">
        <f t="shared" si="20"/>
        <v>#VALUE!</v>
      </c>
      <c r="DN32" s="357" t="e">
        <f t="shared" si="21"/>
        <v>#VALUE!</v>
      </c>
      <c r="DO32" s="357" t="e">
        <f t="shared" si="22"/>
        <v>#VALUE!</v>
      </c>
      <c r="DP32" s="845">
        <f t="shared" si="23"/>
        <v>21</v>
      </c>
      <c r="DQ32" s="256" t="e">
        <f t="shared" si="24"/>
        <v>#VALUE!</v>
      </c>
      <c r="DR32" s="832" t="str">
        <f t="shared" si="25"/>
        <v>Lªn líp</v>
      </c>
      <c r="DS32" s="262"/>
      <c r="DT32" s="262"/>
      <c r="DU32" s="262"/>
      <c r="DV32" s="265"/>
    </row>
    <row r="33" spans="1:126" ht="13.5" customHeight="1">
      <c r="A33" s="402">
        <v>29</v>
      </c>
      <c r="B33" s="323" t="s">
        <v>320</v>
      </c>
      <c r="C33" s="324" t="s">
        <v>321</v>
      </c>
      <c r="D33" s="746">
        <v>33610</v>
      </c>
      <c r="E33" s="368">
        <v>6</v>
      </c>
      <c r="F33" s="368"/>
      <c r="G33" s="257">
        <v>5</v>
      </c>
      <c r="H33" s="257"/>
      <c r="I33" s="257">
        <v>6</v>
      </c>
      <c r="J33" s="257"/>
      <c r="K33" s="257">
        <v>6</v>
      </c>
      <c r="L33" s="355"/>
      <c r="M33" s="355">
        <v>5</v>
      </c>
      <c r="N33" s="355"/>
      <c r="O33" s="355">
        <v>6</v>
      </c>
      <c r="P33" s="355"/>
      <c r="Q33" s="355"/>
      <c r="R33" s="355"/>
      <c r="S33" s="257">
        <v>7</v>
      </c>
      <c r="T33" s="257"/>
      <c r="U33" s="257">
        <f t="shared" si="0"/>
        <v>143</v>
      </c>
      <c r="V33" s="356">
        <f t="shared" si="1"/>
        <v>5.72</v>
      </c>
      <c r="W33" s="257">
        <v>6</v>
      </c>
      <c r="X33" s="257"/>
      <c r="Y33" s="257">
        <v>5</v>
      </c>
      <c r="Z33" s="257"/>
      <c r="AA33" s="257">
        <v>8</v>
      </c>
      <c r="AB33" s="257"/>
      <c r="AC33" s="257">
        <v>7</v>
      </c>
      <c r="AD33" s="257"/>
      <c r="AE33" s="257">
        <v>6</v>
      </c>
      <c r="AF33" s="257"/>
      <c r="AG33" s="257">
        <v>7</v>
      </c>
      <c r="AH33" s="257"/>
      <c r="AI33" s="257">
        <v>7</v>
      </c>
      <c r="AJ33" s="257"/>
      <c r="AK33" s="257">
        <f t="shared" si="2"/>
        <v>162</v>
      </c>
      <c r="AL33" s="357">
        <f t="shared" si="3"/>
        <v>6.48</v>
      </c>
      <c r="AM33" s="446">
        <f t="shared" si="4"/>
        <v>6.1</v>
      </c>
      <c r="AN33" s="256" t="str">
        <f t="shared" si="5"/>
        <v>TB Kh¸</v>
      </c>
      <c r="AO33" s="860">
        <f t="shared" si="6"/>
        <v>0</v>
      </c>
      <c r="AP33" s="389" t="str">
        <f t="shared" si="7"/>
        <v>Lªn Líp</v>
      </c>
      <c r="AQ33" s="257">
        <v>7</v>
      </c>
      <c r="AR33" s="258"/>
      <c r="AS33" s="257">
        <v>6</v>
      </c>
      <c r="AT33" s="258"/>
      <c r="AU33" s="257">
        <v>5</v>
      </c>
      <c r="AV33" s="258"/>
      <c r="AW33" s="257">
        <v>6</v>
      </c>
      <c r="AX33" s="258"/>
      <c r="AY33" s="257">
        <v>6</v>
      </c>
      <c r="AZ33" s="359"/>
      <c r="BA33" s="257">
        <v>8</v>
      </c>
      <c r="BB33" s="359"/>
      <c r="BC33" s="257">
        <v>7</v>
      </c>
      <c r="BD33" s="359"/>
      <c r="BE33" s="257">
        <v>5</v>
      </c>
      <c r="BF33" s="359"/>
      <c r="BG33" s="257">
        <v>6</v>
      </c>
      <c r="BH33" s="359"/>
      <c r="BI33" s="257">
        <f t="shared" si="8"/>
        <v>176</v>
      </c>
      <c r="BJ33" s="434">
        <f t="shared" si="9"/>
        <v>6.285714285714286</v>
      </c>
      <c r="BK33" s="860">
        <f t="shared" si="26"/>
        <v>0</v>
      </c>
      <c r="BL33" s="257">
        <v>8</v>
      </c>
      <c r="BM33" s="359"/>
      <c r="BN33" s="257">
        <v>7</v>
      </c>
      <c r="BO33" s="359"/>
      <c r="BP33" s="257">
        <v>7</v>
      </c>
      <c r="BQ33" s="359"/>
      <c r="BR33" s="257">
        <v>5</v>
      </c>
      <c r="BS33" s="359"/>
      <c r="BT33" s="257">
        <v>7</v>
      </c>
      <c r="BU33" s="360"/>
      <c r="BV33" s="257">
        <v>6</v>
      </c>
      <c r="BW33" s="359"/>
      <c r="BX33" s="257">
        <v>8</v>
      </c>
      <c r="BY33" s="359"/>
      <c r="BZ33" s="257">
        <f t="shared" si="10"/>
        <v>157</v>
      </c>
      <c r="CA33" s="357">
        <f t="shared" si="11"/>
        <v>6.826086956521739</v>
      </c>
      <c r="CB33" s="357">
        <f t="shared" si="12"/>
        <v>6.529411764705882</v>
      </c>
      <c r="CC33" s="845">
        <f t="shared" si="13"/>
        <v>0</v>
      </c>
      <c r="CD33" s="256" t="str">
        <f t="shared" si="14"/>
        <v>TB Kh¸</v>
      </c>
      <c r="CE33" s="831" t="str">
        <f t="shared" si="15"/>
        <v>Lªn líp</v>
      </c>
      <c r="CF33" s="257">
        <v>8</v>
      </c>
      <c r="CG33" s="258"/>
      <c r="CH33" s="257">
        <v>6</v>
      </c>
      <c r="CI33" s="258"/>
      <c r="CJ33" s="257">
        <v>6</v>
      </c>
      <c r="CK33" s="258"/>
      <c r="CL33" s="257">
        <v>7</v>
      </c>
      <c r="CM33" s="258"/>
      <c r="CN33" s="257">
        <v>7</v>
      </c>
      <c r="CO33" s="359"/>
      <c r="CP33" s="257">
        <v>6</v>
      </c>
      <c r="CQ33" s="359"/>
      <c r="CR33" s="257">
        <v>7</v>
      </c>
      <c r="CS33" s="359"/>
      <c r="CT33" s="257">
        <v>6</v>
      </c>
      <c r="CU33" s="359"/>
      <c r="CV33" s="257">
        <f t="shared" si="16"/>
        <v>161</v>
      </c>
      <c r="CW33" s="434">
        <f t="shared" si="17"/>
        <v>6.44</v>
      </c>
      <c r="CX33" s="860">
        <f t="shared" si="18"/>
        <v>0</v>
      </c>
      <c r="CY33" s="933" t="str">
        <f t="shared" si="19"/>
        <v>TB Khá</v>
      </c>
      <c r="CZ33" s="359"/>
      <c r="DA33" s="257"/>
      <c r="DB33" s="359"/>
      <c r="DC33" s="257"/>
      <c r="DD33" s="359"/>
      <c r="DE33" s="257"/>
      <c r="DF33" s="359"/>
      <c r="DG33" s="257"/>
      <c r="DH33" s="360"/>
      <c r="DI33" s="257"/>
      <c r="DJ33" s="359"/>
      <c r="DK33" s="257"/>
      <c r="DL33" s="359"/>
      <c r="DM33" s="257" t="e">
        <f t="shared" si="20"/>
        <v>#VALUE!</v>
      </c>
      <c r="DN33" s="357" t="e">
        <f t="shared" si="21"/>
        <v>#VALUE!</v>
      </c>
      <c r="DO33" s="357" t="e">
        <f t="shared" si="22"/>
        <v>#VALUE!</v>
      </c>
      <c r="DP33" s="845">
        <f t="shared" si="23"/>
        <v>21</v>
      </c>
      <c r="DQ33" s="256" t="e">
        <f t="shared" si="24"/>
        <v>#VALUE!</v>
      </c>
      <c r="DR33" s="832" t="str">
        <f t="shared" si="25"/>
        <v>Lªn líp</v>
      </c>
      <c r="DS33" s="262"/>
      <c r="DT33" s="262"/>
      <c r="DU33" s="262"/>
      <c r="DV33" s="265"/>
    </row>
    <row r="34" spans="1:126" ht="13.5" customHeight="1">
      <c r="A34" s="256">
        <v>30</v>
      </c>
      <c r="B34" s="317" t="s">
        <v>324</v>
      </c>
      <c r="C34" s="327" t="s">
        <v>322</v>
      </c>
      <c r="D34" s="755">
        <v>33701</v>
      </c>
      <c r="E34" s="368">
        <v>8</v>
      </c>
      <c r="F34" s="368"/>
      <c r="G34" s="257">
        <v>6</v>
      </c>
      <c r="H34" s="257"/>
      <c r="I34" s="257">
        <v>5</v>
      </c>
      <c r="J34" s="257"/>
      <c r="K34" s="257">
        <v>5</v>
      </c>
      <c r="L34" s="355"/>
      <c r="M34" s="355">
        <v>8</v>
      </c>
      <c r="N34" s="355"/>
      <c r="O34" s="355">
        <v>8</v>
      </c>
      <c r="P34" s="355"/>
      <c r="Q34" s="355"/>
      <c r="R34" s="355"/>
      <c r="S34" s="257">
        <v>7</v>
      </c>
      <c r="T34" s="257"/>
      <c r="U34" s="257">
        <f t="shared" si="0"/>
        <v>168</v>
      </c>
      <c r="V34" s="356">
        <f t="shared" si="1"/>
        <v>6.72</v>
      </c>
      <c r="W34" s="257">
        <v>7</v>
      </c>
      <c r="X34" s="257"/>
      <c r="Y34" s="257">
        <v>7</v>
      </c>
      <c r="Z34" s="257"/>
      <c r="AA34" s="257">
        <v>8</v>
      </c>
      <c r="AB34" s="257"/>
      <c r="AC34" s="257">
        <v>7</v>
      </c>
      <c r="AD34" s="257"/>
      <c r="AE34" s="257">
        <v>7</v>
      </c>
      <c r="AF34" s="257"/>
      <c r="AG34" s="257">
        <v>6</v>
      </c>
      <c r="AH34" s="258"/>
      <c r="AI34" s="257">
        <v>7</v>
      </c>
      <c r="AJ34" s="258"/>
      <c r="AK34" s="257">
        <f t="shared" si="2"/>
        <v>175</v>
      </c>
      <c r="AL34" s="357">
        <f t="shared" si="3"/>
        <v>7</v>
      </c>
      <c r="AM34" s="446">
        <f t="shared" si="4"/>
        <v>6.86</v>
      </c>
      <c r="AN34" s="256" t="str">
        <f t="shared" si="5"/>
        <v>TB Kh¸</v>
      </c>
      <c r="AO34" s="860">
        <f t="shared" si="6"/>
        <v>0</v>
      </c>
      <c r="AP34" s="389" t="str">
        <f t="shared" si="7"/>
        <v>Lªn Líp</v>
      </c>
      <c r="AQ34" s="257">
        <v>7</v>
      </c>
      <c r="AR34" s="258"/>
      <c r="AS34" s="257">
        <v>6</v>
      </c>
      <c r="AT34" s="258"/>
      <c r="AU34" s="257">
        <v>7</v>
      </c>
      <c r="AV34" s="258"/>
      <c r="AW34" s="257">
        <v>6</v>
      </c>
      <c r="AX34" s="258"/>
      <c r="AY34" s="257">
        <v>7</v>
      </c>
      <c r="AZ34" s="359"/>
      <c r="BA34" s="257">
        <v>8</v>
      </c>
      <c r="BB34" s="359"/>
      <c r="BC34" s="257">
        <v>9</v>
      </c>
      <c r="BD34" s="359"/>
      <c r="BE34" s="257">
        <v>5</v>
      </c>
      <c r="BF34" s="359"/>
      <c r="BG34" s="257">
        <v>6</v>
      </c>
      <c r="BH34" s="359"/>
      <c r="BI34" s="257">
        <f t="shared" si="8"/>
        <v>191</v>
      </c>
      <c r="BJ34" s="434">
        <f t="shared" si="9"/>
        <v>6.821428571428571</v>
      </c>
      <c r="BK34" s="860">
        <f t="shared" si="26"/>
        <v>0</v>
      </c>
      <c r="BL34" s="257">
        <v>8</v>
      </c>
      <c r="BM34" s="359"/>
      <c r="BN34" s="257">
        <v>7</v>
      </c>
      <c r="BO34" s="359"/>
      <c r="BP34" s="257">
        <v>8</v>
      </c>
      <c r="BQ34" s="359"/>
      <c r="BR34" s="257">
        <v>8</v>
      </c>
      <c r="BS34" s="359"/>
      <c r="BT34" s="257">
        <v>8</v>
      </c>
      <c r="BU34" s="360"/>
      <c r="BV34" s="257">
        <v>10</v>
      </c>
      <c r="BW34" s="359"/>
      <c r="BX34" s="257">
        <v>8</v>
      </c>
      <c r="BY34" s="359"/>
      <c r="BZ34" s="257">
        <f t="shared" si="10"/>
        <v>185</v>
      </c>
      <c r="CA34" s="357">
        <f t="shared" si="11"/>
        <v>8.043478260869565</v>
      </c>
      <c r="CB34" s="357">
        <f t="shared" si="12"/>
        <v>7.372549019607843</v>
      </c>
      <c r="CC34" s="845">
        <f t="shared" si="13"/>
        <v>0</v>
      </c>
      <c r="CD34" s="256" t="str">
        <f t="shared" si="14"/>
        <v>Kh¸</v>
      </c>
      <c r="CE34" s="831" t="str">
        <f t="shared" si="15"/>
        <v>Lªn líp</v>
      </c>
      <c r="CF34" s="257">
        <v>7</v>
      </c>
      <c r="CG34" s="258"/>
      <c r="CH34" s="257">
        <v>6</v>
      </c>
      <c r="CI34" s="258"/>
      <c r="CJ34" s="257">
        <v>9</v>
      </c>
      <c r="CK34" s="258"/>
      <c r="CL34" s="257">
        <v>8</v>
      </c>
      <c r="CM34" s="258"/>
      <c r="CN34" s="257">
        <v>7</v>
      </c>
      <c r="CO34" s="359"/>
      <c r="CP34" s="257">
        <v>7</v>
      </c>
      <c r="CQ34" s="359"/>
      <c r="CR34" s="257">
        <v>8</v>
      </c>
      <c r="CS34" s="359"/>
      <c r="CT34" s="257">
        <v>8</v>
      </c>
      <c r="CU34" s="359"/>
      <c r="CV34" s="257">
        <f t="shared" si="16"/>
        <v>188</v>
      </c>
      <c r="CW34" s="434">
        <f t="shared" si="17"/>
        <v>7.52</v>
      </c>
      <c r="CX34" s="860">
        <f t="shared" si="18"/>
        <v>0</v>
      </c>
      <c r="CY34" s="933" t="str">
        <f t="shared" si="19"/>
        <v>Khá</v>
      </c>
      <c r="CZ34" s="359"/>
      <c r="DA34" s="257"/>
      <c r="DB34" s="359"/>
      <c r="DC34" s="257"/>
      <c r="DD34" s="359"/>
      <c r="DE34" s="257"/>
      <c r="DF34" s="359"/>
      <c r="DG34" s="257"/>
      <c r="DH34" s="360"/>
      <c r="DI34" s="257"/>
      <c r="DJ34" s="359"/>
      <c r="DK34" s="257"/>
      <c r="DL34" s="359"/>
      <c r="DM34" s="257" t="e">
        <f t="shared" si="20"/>
        <v>#VALUE!</v>
      </c>
      <c r="DN34" s="357" t="e">
        <f t="shared" si="21"/>
        <v>#VALUE!</v>
      </c>
      <c r="DO34" s="357" t="e">
        <f t="shared" si="22"/>
        <v>#VALUE!</v>
      </c>
      <c r="DP34" s="845">
        <f t="shared" si="23"/>
        <v>21</v>
      </c>
      <c r="DQ34" s="256" t="e">
        <f t="shared" si="24"/>
        <v>#VALUE!</v>
      </c>
      <c r="DR34" s="832" t="str">
        <f t="shared" si="25"/>
        <v>Lªn líp</v>
      </c>
      <c r="DS34" s="262"/>
      <c r="DT34" s="262"/>
      <c r="DU34" s="262"/>
      <c r="DV34" s="265"/>
    </row>
    <row r="35" spans="1:126" s="451" customFormat="1" ht="13.5" customHeight="1">
      <c r="A35" s="402">
        <v>31</v>
      </c>
      <c r="B35" s="556" t="s">
        <v>325</v>
      </c>
      <c r="C35" s="401" t="s">
        <v>178</v>
      </c>
      <c r="D35" s="754">
        <v>33761</v>
      </c>
      <c r="E35" s="549">
        <v>6</v>
      </c>
      <c r="F35" s="549"/>
      <c r="G35" s="445">
        <v>5</v>
      </c>
      <c r="H35" s="445"/>
      <c r="I35" s="445">
        <v>5</v>
      </c>
      <c r="J35" s="445"/>
      <c r="K35" s="445">
        <v>5</v>
      </c>
      <c r="L35" s="554"/>
      <c r="M35" s="554">
        <v>5</v>
      </c>
      <c r="N35" s="554"/>
      <c r="O35" s="554">
        <v>5</v>
      </c>
      <c r="P35" s="554"/>
      <c r="Q35" s="554"/>
      <c r="R35" s="554"/>
      <c r="S35" s="445">
        <v>6</v>
      </c>
      <c r="T35" s="445"/>
      <c r="U35" s="257">
        <f t="shared" si="0"/>
        <v>130</v>
      </c>
      <c r="V35" s="356">
        <f t="shared" si="1"/>
        <v>5.2</v>
      </c>
      <c r="W35" s="445">
        <v>6</v>
      </c>
      <c r="X35" s="445"/>
      <c r="Y35" s="445">
        <v>6</v>
      </c>
      <c r="Z35" s="445"/>
      <c r="AA35" s="858">
        <v>6</v>
      </c>
      <c r="AB35" s="445"/>
      <c r="AC35" s="445">
        <v>5</v>
      </c>
      <c r="AD35" s="445"/>
      <c r="AE35" s="445">
        <v>5</v>
      </c>
      <c r="AF35" s="445">
        <v>3</v>
      </c>
      <c r="AG35" s="445">
        <v>5</v>
      </c>
      <c r="AH35" s="725"/>
      <c r="AI35" s="858">
        <v>5</v>
      </c>
      <c r="AJ35" s="725"/>
      <c r="AK35" s="257">
        <f t="shared" si="2"/>
        <v>138</v>
      </c>
      <c r="AL35" s="357">
        <f t="shared" si="3"/>
        <v>5.52</v>
      </c>
      <c r="AM35" s="446">
        <f t="shared" si="4"/>
        <v>5.36</v>
      </c>
      <c r="AN35" s="402" t="str">
        <f t="shared" si="5"/>
        <v>Trung b×nh</v>
      </c>
      <c r="AO35" s="860">
        <f t="shared" si="6"/>
        <v>0</v>
      </c>
      <c r="AP35" s="403" t="str">
        <f t="shared" si="7"/>
        <v>Lªn Líp</v>
      </c>
      <c r="AQ35" s="445">
        <v>6</v>
      </c>
      <c r="AR35" s="725"/>
      <c r="AS35" s="445">
        <v>5</v>
      </c>
      <c r="AT35" s="725" t="s">
        <v>517</v>
      </c>
      <c r="AU35" s="445">
        <v>5</v>
      </c>
      <c r="AV35" s="725" t="s">
        <v>411</v>
      </c>
      <c r="AW35" s="445">
        <v>5</v>
      </c>
      <c r="AX35" s="725"/>
      <c r="AY35" s="445">
        <v>6</v>
      </c>
      <c r="AZ35" s="726"/>
      <c r="BA35" s="445">
        <v>5</v>
      </c>
      <c r="BB35" s="726" t="s">
        <v>517</v>
      </c>
      <c r="BC35" s="445">
        <v>5</v>
      </c>
      <c r="BD35" s="726"/>
      <c r="BE35" s="445">
        <v>5</v>
      </c>
      <c r="BF35" s="726"/>
      <c r="BG35" s="445">
        <v>5</v>
      </c>
      <c r="BH35" s="726"/>
      <c r="BI35" s="257">
        <f t="shared" si="8"/>
        <v>146</v>
      </c>
      <c r="BJ35" s="434">
        <f t="shared" si="9"/>
        <v>5.214285714285714</v>
      </c>
      <c r="BK35" s="860">
        <f t="shared" si="26"/>
        <v>0</v>
      </c>
      <c r="BL35" s="445">
        <v>9</v>
      </c>
      <c r="BM35" s="726"/>
      <c r="BN35" s="445">
        <v>5</v>
      </c>
      <c r="BO35" s="726"/>
      <c r="BP35" s="445">
        <v>5</v>
      </c>
      <c r="BQ35" s="726"/>
      <c r="BR35" s="445">
        <v>5</v>
      </c>
      <c r="BS35" s="726"/>
      <c r="BT35" s="445">
        <v>5</v>
      </c>
      <c r="BU35" s="553"/>
      <c r="BV35" s="445">
        <v>6</v>
      </c>
      <c r="BW35" s="552"/>
      <c r="BX35" s="445">
        <v>7</v>
      </c>
      <c r="BY35" s="561"/>
      <c r="BZ35" s="257">
        <f t="shared" si="10"/>
        <v>132</v>
      </c>
      <c r="CA35" s="357">
        <f t="shared" si="11"/>
        <v>5.739130434782608</v>
      </c>
      <c r="CB35" s="357">
        <f t="shared" si="12"/>
        <v>5.450980392156863</v>
      </c>
      <c r="CC35" s="845">
        <f t="shared" si="13"/>
        <v>0</v>
      </c>
      <c r="CD35" s="256" t="str">
        <f t="shared" si="14"/>
        <v>Trung b×nh</v>
      </c>
      <c r="CE35" s="831" t="str">
        <f t="shared" si="15"/>
        <v>Lªn líp</v>
      </c>
      <c r="CF35" s="445">
        <v>7</v>
      </c>
      <c r="CG35" s="725"/>
      <c r="CH35" s="445">
        <v>5</v>
      </c>
      <c r="CI35" s="725"/>
      <c r="CJ35" s="445">
        <v>5</v>
      </c>
      <c r="CK35" s="725"/>
      <c r="CL35" s="445">
        <v>5</v>
      </c>
      <c r="CM35" s="725"/>
      <c r="CN35" s="445">
        <v>6</v>
      </c>
      <c r="CO35" s="726"/>
      <c r="CP35" s="445">
        <v>2</v>
      </c>
      <c r="CQ35" s="726"/>
      <c r="CR35" s="445">
        <v>6</v>
      </c>
      <c r="CS35" s="726"/>
      <c r="CT35" s="445">
        <v>2</v>
      </c>
      <c r="CU35" s="726"/>
      <c r="CV35" s="257">
        <f t="shared" si="16"/>
        <v>109</v>
      </c>
      <c r="CW35" s="434">
        <f t="shared" si="17"/>
        <v>4.36</v>
      </c>
      <c r="CX35" s="860">
        <f t="shared" si="18"/>
        <v>8</v>
      </c>
      <c r="CY35" s="933" t="str">
        <f t="shared" si="19"/>
        <v>Yếu</v>
      </c>
      <c r="CZ35" s="726"/>
      <c r="DA35" s="445"/>
      <c r="DB35" s="726"/>
      <c r="DC35" s="445"/>
      <c r="DD35" s="726"/>
      <c r="DE35" s="445"/>
      <c r="DF35" s="726"/>
      <c r="DG35" s="445"/>
      <c r="DH35" s="553"/>
      <c r="DI35" s="445"/>
      <c r="DJ35" s="552"/>
      <c r="DK35" s="445"/>
      <c r="DL35" s="561"/>
      <c r="DM35" s="257" t="e">
        <f t="shared" si="20"/>
        <v>#VALUE!</v>
      </c>
      <c r="DN35" s="357" t="e">
        <f t="shared" si="21"/>
        <v>#VALUE!</v>
      </c>
      <c r="DO35" s="357" t="e">
        <f t="shared" si="22"/>
        <v>#VALUE!</v>
      </c>
      <c r="DP35" s="845">
        <f t="shared" si="23"/>
        <v>29</v>
      </c>
      <c r="DQ35" s="256" t="e">
        <f t="shared" si="24"/>
        <v>#VALUE!</v>
      </c>
      <c r="DR35" s="832" t="str">
        <f t="shared" si="25"/>
        <v>Lªn líp</v>
      </c>
      <c r="DS35" s="727"/>
      <c r="DT35" s="727"/>
      <c r="DU35" s="727"/>
      <c r="DV35" s="723"/>
    </row>
    <row r="36" spans="1:126" ht="13.5" customHeight="1">
      <c r="A36" s="256">
        <v>32</v>
      </c>
      <c r="B36" s="234" t="s">
        <v>218</v>
      </c>
      <c r="C36" s="324" t="s">
        <v>178</v>
      </c>
      <c r="D36" s="757" t="s">
        <v>481</v>
      </c>
      <c r="E36" s="257">
        <v>7</v>
      </c>
      <c r="F36" s="257"/>
      <c r="G36" s="257">
        <v>5</v>
      </c>
      <c r="H36" s="257"/>
      <c r="I36" s="257">
        <v>6</v>
      </c>
      <c r="J36" s="257"/>
      <c r="K36" s="257">
        <v>5</v>
      </c>
      <c r="L36" s="355"/>
      <c r="M36" s="355">
        <v>5</v>
      </c>
      <c r="N36" s="355">
        <v>4</v>
      </c>
      <c r="O36" s="355">
        <v>5</v>
      </c>
      <c r="P36" s="355">
        <v>2</v>
      </c>
      <c r="Q36" s="355"/>
      <c r="R36" s="355"/>
      <c r="S36" s="257">
        <v>6</v>
      </c>
      <c r="T36" s="257"/>
      <c r="U36" s="257">
        <f t="shared" si="0"/>
        <v>138</v>
      </c>
      <c r="V36" s="356">
        <f t="shared" si="1"/>
        <v>5.52</v>
      </c>
      <c r="W36" s="257">
        <v>5</v>
      </c>
      <c r="X36" s="257"/>
      <c r="Y36" s="257">
        <v>6</v>
      </c>
      <c r="Z36" s="257"/>
      <c r="AA36" s="257">
        <v>5</v>
      </c>
      <c r="AB36" s="257"/>
      <c r="AC36" s="257">
        <v>6</v>
      </c>
      <c r="AD36" s="257"/>
      <c r="AE36" s="257">
        <v>6</v>
      </c>
      <c r="AF36" s="257"/>
      <c r="AG36" s="257">
        <v>5</v>
      </c>
      <c r="AH36" s="258"/>
      <c r="AI36" s="257">
        <v>6</v>
      </c>
      <c r="AJ36" s="258"/>
      <c r="AK36" s="257">
        <f t="shared" si="2"/>
        <v>137</v>
      </c>
      <c r="AL36" s="357">
        <f t="shared" si="3"/>
        <v>5.48</v>
      </c>
      <c r="AM36" s="446">
        <f t="shared" si="4"/>
        <v>5.5</v>
      </c>
      <c r="AN36" s="256" t="str">
        <f t="shared" si="5"/>
        <v>Trung b×nh</v>
      </c>
      <c r="AO36" s="860">
        <f t="shared" si="6"/>
        <v>0</v>
      </c>
      <c r="AP36" s="389" t="str">
        <f t="shared" si="7"/>
        <v>Lªn Líp</v>
      </c>
      <c r="AQ36" s="257">
        <v>6</v>
      </c>
      <c r="AR36" s="258"/>
      <c r="AS36" s="257">
        <v>5</v>
      </c>
      <c r="AT36" s="258"/>
      <c r="AU36" s="257">
        <v>5</v>
      </c>
      <c r="AV36" s="258">
        <v>4</v>
      </c>
      <c r="AW36" s="257">
        <v>5</v>
      </c>
      <c r="AX36" s="258"/>
      <c r="AY36" s="257">
        <v>5</v>
      </c>
      <c r="AZ36" s="258"/>
      <c r="BA36" s="257">
        <v>3</v>
      </c>
      <c r="BB36" s="258">
        <v>3</v>
      </c>
      <c r="BC36" s="257">
        <v>5</v>
      </c>
      <c r="BD36" s="258"/>
      <c r="BE36" s="257">
        <v>5</v>
      </c>
      <c r="BF36" s="258"/>
      <c r="BG36" s="257">
        <v>5</v>
      </c>
      <c r="BH36" s="258"/>
      <c r="BI36" s="257">
        <f t="shared" si="8"/>
        <v>135</v>
      </c>
      <c r="BJ36" s="434">
        <f t="shared" si="9"/>
        <v>4.821428571428571</v>
      </c>
      <c r="BK36" s="860">
        <f t="shared" si="26"/>
        <v>4</v>
      </c>
      <c r="BL36" s="257">
        <v>9</v>
      </c>
      <c r="BM36" s="258"/>
      <c r="BN36" s="257">
        <v>6</v>
      </c>
      <c r="BO36" s="258"/>
      <c r="BP36" s="257">
        <v>5</v>
      </c>
      <c r="BQ36" s="258"/>
      <c r="BR36" s="257">
        <v>5</v>
      </c>
      <c r="BS36" s="359"/>
      <c r="BT36" s="257">
        <v>7</v>
      </c>
      <c r="BU36" s="360"/>
      <c r="BV36" s="257">
        <v>5</v>
      </c>
      <c r="BW36" s="359"/>
      <c r="BX36" s="257">
        <v>7</v>
      </c>
      <c r="BY36" s="359"/>
      <c r="BZ36" s="257">
        <f t="shared" si="10"/>
        <v>140</v>
      </c>
      <c r="CA36" s="357">
        <f t="shared" si="11"/>
        <v>6.086956521739131</v>
      </c>
      <c r="CB36" s="357">
        <f t="shared" si="12"/>
        <v>5.392156862745098</v>
      </c>
      <c r="CC36" s="845">
        <f t="shared" si="13"/>
        <v>4</v>
      </c>
      <c r="CD36" s="256" t="str">
        <f t="shared" si="14"/>
        <v>Trung b×nh</v>
      </c>
      <c r="CE36" s="831" t="str">
        <f t="shared" si="15"/>
        <v>Lªn líp</v>
      </c>
      <c r="CF36" s="257">
        <v>7</v>
      </c>
      <c r="CG36" s="258"/>
      <c r="CH36" s="257"/>
      <c r="CI36" s="258"/>
      <c r="CJ36" s="257">
        <v>5</v>
      </c>
      <c r="CK36" s="258"/>
      <c r="CL36" s="257"/>
      <c r="CM36" s="258"/>
      <c r="CN36" s="257"/>
      <c r="CO36" s="258"/>
      <c r="CP36" s="257">
        <v>5</v>
      </c>
      <c r="CQ36" s="258"/>
      <c r="CR36" s="257">
        <v>6</v>
      </c>
      <c r="CS36" s="258"/>
      <c r="CT36" s="257">
        <v>6</v>
      </c>
      <c r="CU36" s="258"/>
      <c r="CV36" s="257">
        <f t="shared" si="16"/>
        <v>85</v>
      </c>
      <c r="CW36" s="434">
        <f t="shared" si="17"/>
        <v>3.4</v>
      </c>
      <c r="CX36" s="860">
        <f t="shared" si="18"/>
        <v>14</v>
      </c>
      <c r="CY36" s="933" t="str">
        <f t="shared" si="19"/>
        <v>Kém</v>
      </c>
      <c r="CZ36" s="258"/>
      <c r="DA36" s="257"/>
      <c r="DB36" s="258"/>
      <c r="DC36" s="257"/>
      <c r="DD36" s="258"/>
      <c r="DE36" s="257"/>
      <c r="DF36" s="359"/>
      <c r="DG36" s="257"/>
      <c r="DH36" s="360"/>
      <c r="DI36" s="257"/>
      <c r="DJ36" s="359"/>
      <c r="DK36" s="257"/>
      <c r="DL36" s="359"/>
      <c r="DM36" s="257" t="e">
        <f t="shared" si="20"/>
        <v>#VALUE!</v>
      </c>
      <c r="DN36" s="357" t="e">
        <f t="shared" si="21"/>
        <v>#VALUE!</v>
      </c>
      <c r="DO36" s="357" t="e">
        <f t="shared" si="22"/>
        <v>#VALUE!</v>
      </c>
      <c r="DP36" s="845">
        <f t="shared" si="23"/>
        <v>35</v>
      </c>
      <c r="DQ36" s="256" t="e">
        <f t="shared" si="24"/>
        <v>#VALUE!</v>
      </c>
      <c r="DR36" s="832" t="str">
        <f t="shared" si="25"/>
        <v>Lªn líp</v>
      </c>
      <c r="DS36" s="262"/>
      <c r="DT36" s="262"/>
      <c r="DU36" s="262"/>
      <c r="DV36" s="265"/>
    </row>
    <row r="37" spans="1:126" ht="13.5" customHeight="1">
      <c r="A37" s="402">
        <v>33</v>
      </c>
      <c r="B37" s="234" t="s">
        <v>326</v>
      </c>
      <c r="C37" s="324" t="s">
        <v>190</v>
      </c>
      <c r="D37" s="746">
        <v>33795</v>
      </c>
      <c r="E37" s="368">
        <v>7</v>
      </c>
      <c r="F37" s="368"/>
      <c r="G37" s="257">
        <v>5</v>
      </c>
      <c r="H37" s="257"/>
      <c r="I37" s="257">
        <v>5</v>
      </c>
      <c r="J37" s="257"/>
      <c r="K37" s="257">
        <v>5</v>
      </c>
      <c r="L37" s="355"/>
      <c r="M37" s="355">
        <v>5</v>
      </c>
      <c r="N37" s="355" t="s">
        <v>425</v>
      </c>
      <c r="O37" s="355">
        <v>5</v>
      </c>
      <c r="P37" s="355"/>
      <c r="Q37" s="355"/>
      <c r="R37" s="355"/>
      <c r="S37" s="257"/>
      <c r="T37" s="257"/>
      <c r="U37" s="257">
        <f t="shared" si="0"/>
        <v>135</v>
      </c>
      <c r="V37" s="356">
        <f t="shared" si="1"/>
        <v>5.4</v>
      </c>
      <c r="W37" s="257">
        <v>6</v>
      </c>
      <c r="X37" s="257"/>
      <c r="Y37" s="257">
        <v>6</v>
      </c>
      <c r="Z37" s="257"/>
      <c r="AA37" s="257">
        <v>7</v>
      </c>
      <c r="AB37" s="257"/>
      <c r="AC37" s="257">
        <v>7</v>
      </c>
      <c r="AD37" s="257"/>
      <c r="AE37" s="257">
        <v>6</v>
      </c>
      <c r="AF37" s="257"/>
      <c r="AG37" s="257">
        <v>6</v>
      </c>
      <c r="AH37" s="258">
        <v>4</v>
      </c>
      <c r="AI37" s="257">
        <v>5</v>
      </c>
      <c r="AJ37" s="258">
        <v>4</v>
      </c>
      <c r="AK37" s="257">
        <f t="shared" si="2"/>
        <v>153</v>
      </c>
      <c r="AL37" s="357">
        <f t="shared" si="3"/>
        <v>6.12</v>
      </c>
      <c r="AM37" s="446">
        <f t="shared" si="4"/>
        <v>5.76</v>
      </c>
      <c r="AN37" s="256" t="str">
        <f t="shared" si="5"/>
        <v>Trung b×nh</v>
      </c>
      <c r="AO37" s="860">
        <f t="shared" si="6"/>
        <v>0</v>
      </c>
      <c r="AP37" s="389" t="str">
        <f t="shared" si="7"/>
        <v>Lªn Líp</v>
      </c>
      <c r="AQ37" s="257">
        <v>5</v>
      </c>
      <c r="AR37" s="258">
        <v>4</v>
      </c>
      <c r="AS37" s="257">
        <v>5</v>
      </c>
      <c r="AT37" s="258"/>
      <c r="AU37" s="257">
        <v>5</v>
      </c>
      <c r="AV37" s="258">
        <v>3</v>
      </c>
      <c r="AW37" s="257">
        <v>5</v>
      </c>
      <c r="AX37" s="258"/>
      <c r="AY37" s="257">
        <v>5</v>
      </c>
      <c r="AZ37" s="359"/>
      <c r="BA37" s="257">
        <v>5</v>
      </c>
      <c r="BB37" s="359">
        <v>3</v>
      </c>
      <c r="BC37" s="257">
        <v>5</v>
      </c>
      <c r="BD37" s="359">
        <v>4</v>
      </c>
      <c r="BE37" s="257">
        <v>5</v>
      </c>
      <c r="BF37" s="359">
        <v>2</v>
      </c>
      <c r="BG37" s="257">
        <v>6</v>
      </c>
      <c r="BH37" s="359"/>
      <c r="BI37" s="257">
        <f t="shared" si="8"/>
        <v>143</v>
      </c>
      <c r="BJ37" s="434">
        <f t="shared" si="9"/>
        <v>5.107142857142857</v>
      </c>
      <c r="BK37" s="860">
        <f t="shared" si="26"/>
        <v>0</v>
      </c>
      <c r="BL37" s="257">
        <v>9</v>
      </c>
      <c r="BM37" s="359"/>
      <c r="BN37" s="257">
        <v>6</v>
      </c>
      <c r="BO37" s="359"/>
      <c r="BP37" s="257">
        <v>5</v>
      </c>
      <c r="BQ37" s="359"/>
      <c r="BR37" s="257">
        <v>6</v>
      </c>
      <c r="BS37" s="359"/>
      <c r="BT37" s="257">
        <v>5</v>
      </c>
      <c r="BU37" s="360"/>
      <c r="BV37" s="257">
        <v>7</v>
      </c>
      <c r="BW37" s="359"/>
      <c r="BX37" s="257">
        <v>7</v>
      </c>
      <c r="BY37" s="359"/>
      <c r="BZ37" s="257">
        <f t="shared" si="10"/>
        <v>143</v>
      </c>
      <c r="CA37" s="357">
        <f t="shared" si="11"/>
        <v>6.217391304347826</v>
      </c>
      <c r="CB37" s="357">
        <f t="shared" si="12"/>
        <v>5.607843137254902</v>
      </c>
      <c r="CC37" s="845">
        <f t="shared" si="13"/>
        <v>0</v>
      </c>
      <c r="CD37" s="256" t="str">
        <f t="shared" si="14"/>
        <v>Trung b×nh</v>
      </c>
      <c r="CE37" s="831" t="str">
        <f t="shared" si="15"/>
        <v>Lªn líp</v>
      </c>
      <c r="CF37" s="257">
        <v>7</v>
      </c>
      <c r="CG37" s="258"/>
      <c r="CH37" s="257">
        <v>6</v>
      </c>
      <c r="CI37" s="258"/>
      <c r="CJ37" s="257">
        <v>5</v>
      </c>
      <c r="CK37" s="258"/>
      <c r="CL37" s="257">
        <v>5</v>
      </c>
      <c r="CM37" s="258"/>
      <c r="CN37" s="257">
        <v>6</v>
      </c>
      <c r="CO37" s="359"/>
      <c r="CP37" s="257">
        <v>5</v>
      </c>
      <c r="CQ37" s="359"/>
      <c r="CR37" s="257">
        <v>7</v>
      </c>
      <c r="CS37" s="359"/>
      <c r="CT37" s="257">
        <v>6</v>
      </c>
      <c r="CU37" s="359"/>
      <c r="CV37" s="257">
        <f t="shared" si="16"/>
        <v>145</v>
      </c>
      <c r="CW37" s="434">
        <f t="shared" si="17"/>
        <v>5.8</v>
      </c>
      <c r="CX37" s="860">
        <f t="shared" si="18"/>
        <v>0</v>
      </c>
      <c r="CY37" s="933" t="str">
        <f t="shared" si="19"/>
        <v>Trung bình</v>
      </c>
      <c r="CZ37" s="359"/>
      <c r="DA37" s="257"/>
      <c r="DB37" s="359"/>
      <c r="DC37" s="257"/>
      <c r="DD37" s="359"/>
      <c r="DE37" s="257"/>
      <c r="DF37" s="359"/>
      <c r="DG37" s="257"/>
      <c r="DH37" s="360"/>
      <c r="DI37" s="257"/>
      <c r="DJ37" s="359"/>
      <c r="DK37" s="257"/>
      <c r="DL37" s="359"/>
      <c r="DM37" s="257" t="e">
        <f t="shared" si="20"/>
        <v>#VALUE!</v>
      </c>
      <c r="DN37" s="357" t="e">
        <f t="shared" si="21"/>
        <v>#VALUE!</v>
      </c>
      <c r="DO37" s="357" t="e">
        <f t="shared" si="22"/>
        <v>#VALUE!</v>
      </c>
      <c r="DP37" s="845">
        <f t="shared" si="23"/>
        <v>21</v>
      </c>
      <c r="DQ37" s="256" t="e">
        <f t="shared" si="24"/>
        <v>#VALUE!</v>
      </c>
      <c r="DR37" s="832" t="str">
        <f t="shared" si="25"/>
        <v>Lªn líp</v>
      </c>
      <c r="DS37" s="262"/>
      <c r="DT37" s="262"/>
      <c r="DU37" s="262"/>
      <c r="DV37" s="265"/>
    </row>
    <row r="38" spans="1:126" ht="13.5" customHeight="1">
      <c r="A38" s="256">
        <v>34</v>
      </c>
      <c r="B38" s="317" t="s">
        <v>327</v>
      </c>
      <c r="C38" s="327" t="s">
        <v>48</v>
      </c>
      <c r="D38" s="755">
        <v>33882</v>
      </c>
      <c r="E38" s="368">
        <v>7</v>
      </c>
      <c r="F38" s="368"/>
      <c r="G38" s="257">
        <v>7</v>
      </c>
      <c r="H38" s="257" t="s">
        <v>426</v>
      </c>
      <c r="I38" s="257">
        <v>5</v>
      </c>
      <c r="J38" s="257"/>
      <c r="K38" s="257">
        <v>5</v>
      </c>
      <c r="L38" s="355"/>
      <c r="M38" s="355">
        <v>5</v>
      </c>
      <c r="N38" s="355">
        <v>4</v>
      </c>
      <c r="O38" s="355">
        <v>6</v>
      </c>
      <c r="P38" s="355"/>
      <c r="Q38" s="355"/>
      <c r="R38" s="355"/>
      <c r="S38" s="257">
        <v>7</v>
      </c>
      <c r="T38" s="258"/>
      <c r="U38" s="257">
        <f t="shared" si="0"/>
        <v>148</v>
      </c>
      <c r="V38" s="356">
        <f t="shared" si="1"/>
        <v>5.92</v>
      </c>
      <c r="W38" s="257">
        <v>6</v>
      </c>
      <c r="X38" s="257"/>
      <c r="Y38" s="257">
        <v>6</v>
      </c>
      <c r="Z38" s="257"/>
      <c r="AA38" s="257">
        <v>7</v>
      </c>
      <c r="AB38" s="257"/>
      <c r="AC38" s="257">
        <v>7</v>
      </c>
      <c r="AD38" s="257"/>
      <c r="AE38" s="257">
        <v>7</v>
      </c>
      <c r="AF38" s="257"/>
      <c r="AG38" s="257">
        <v>8</v>
      </c>
      <c r="AH38" s="258"/>
      <c r="AI38" s="257">
        <v>6</v>
      </c>
      <c r="AJ38" s="258"/>
      <c r="AK38" s="257">
        <f t="shared" si="2"/>
        <v>165</v>
      </c>
      <c r="AL38" s="357">
        <f t="shared" si="3"/>
        <v>6.6</v>
      </c>
      <c r="AM38" s="446">
        <f t="shared" si="4"/>
        <v>6.26</v>
      </c>
      <c r="AN38" s="256" t="str">
        <f t="shared" si="5"/>
        <v>TB Kh¸</v>
      </c>
      <c r="AO38" s="860">
        <f t="shared" si="6"/>
        <v>0</v>
      </c>
      <c r="AP38" s="389" t="str">
        <f t="shared" si="7"/>
        <v>Lªn Líp</v>
      </c>
      <c r="AQ38" s="257">
        <v>6</v>
      </c>
      <c r="AR38" s="258"/>
      <c r="AS38" s="257">
        <v>5</v>
      </c>
      <c r="AT38" s="258"/>
      <c r="AU38" s="257">
        <v>6</v>
      </c>
      <c r="AV38" s="258"/>
      <c r="AW38" s="257">
        <v>6</v>
      </c>
      <c r="AX38" s="258"/>
      <c r="AY38" s="257">
        <v>7</v>
      </c>
      <c r="AZ38" s="359"/>
      <c r="BA38" s="257">
        <v>7</v>
      </c>
      <c r="BB38" s="359"/>
      <c r="BC38" s="257">
        <v>5</v>
      </c>
      <c r="BD38" s="359"/>
      <c r="BE38" s="257">
        <v>5</v>
      </c>
      <c r="BF38" s="359"/>
      <c r="BG38" s="257">
        <v>6</v>
      </c>
      <c r="BH38" s="359"/>
      <c r="BI38" s="257">
        <f t="shared" si="8"/>
        <v>166</v>
      </c>
      <c r="BJ38" s="434">
        <f t="shared" si="9"/>
        <v>5.928571428571429</v>
      </c>
      <c r="BK38" s="860">
        <f t="shared" si="26"/>
        <v>0</v>
      </c>
      <c r="BL38" s="257">
        <v>9</v>
      </c>
      <c r="BM38" s="359"/>
      <c r="BN38" s="257">
        <v>8</v>
      </c>
      <c r="BO38" s="359"/>
      <c r="BP38" s="257">
        <v>6</v>
      </c>
      <c r="BQ38" s="359"/>
      <c r="BR38" s="257">
        <v>6</v>
      </c>
      <c r="BS38" s="359"/>
      <c r="BT38" s="257">
        <v>7</v>
      </c>
      <c r="BU38" s="360"/>
      <c r="BV38" s="257">
        <v>7</v>
      </c>
      <c r="BW38" s="359"/>
      <c r="BX38" s="257">
        <v>9</v>
      </c>
      <c r="BY38" s="359"/>
      <c r="BZ38" s="257">
        <f t="shared" si="10"/>
        <v>169</v>
      </c>
      <c r="CA38" s="357">
        <f t="shared" si="11"/>
        <v>7.3478260869565215</v>
      </c>
      <c r="CB38" s="357">
        <f t="shared" si="12"/>
        <v>6.568627450980392</v>
      </c>
      <c r="CC38" s="845">
        <f t="shared" si="13"/>
        <v>0</v>
      </c>
      <c r="CD38" s="256" t="str">
        <f t="shared" si="14"/>
        <v>TB Kh¸</v>
      </c>
      <c r="CE38" s="831" t="str">
        <f t="shared" si="15"/>
        <v>Lªn líp</v>
      </c>
      <c r="CF38" s="257">
        <v>7</v>
      </c>
      <c r="CG38" s="258"/>
      <c r="CH38" s="257">
        <v>6</v>
      </c>
      <c r="CI38" s="258"/>
      <c r="CJ38" s="257">
        <v>7</v>
      </c>
      <c r="CK38" s="258"/>
      <c r="CL38" s="257">
        <v>7</v>
      </c>
      <c r="CM38" s="258"/>
      <c r="CN38" s="257">
        <v>7</v>
      </c>
      <c r="CO38" s="359"/>
      <c r="CP38" s="257">
        <v>7</v>
      </c>
      <c r="CQ38" s="359"/>
      <c r="CR38" s="257">
        <v>9</v>
      </c>
      <c r="CS38" s="359"/>
      <c r="CT38" s="257">
        <v>8</v>
      </c>
      <c r="CU38" s="359"/>
      <c r="CV38" s="257">
        <f t="shared" si="16"/>
        <v>182</v>
      </c>
      <c r="CW38" s="434">
        <f t="shared" si="17"/>
        <v>7.28</v>
      </c>
      <c r="CX38" s="860">
        <f t="shared" si="18"/>
        <v>0</v>
      </c>
      <c r="CY38" s="933" t="str">
        <f t="shared" si="19"/>
        <v>Khá</v>
      </c>
      <c r="CZ38" s="359"/>
      <c r="DA38" s="257"/>
      <c r="DB38" s="359"/>
      <c r="DC38" s="257"/>
      <c r="DD38" s="359"/>
      <c r="DE38" s="257"/>
      <c r="DF38" s="359"/>
      <c r="DG38" s="257"/>
      <c r="DH38" s="360"/>
      <c r="DI38" s="257"/>
      <c r="DJ38" s="359"/>
      <c r="DK38" s="257"/>
      <c r="DL38" s="359"/>
      <c r="DM38" s="257" t="e">
        <f t="shared" si="20"/>
        <v>#VALUE!</v>
      </c>
      <c r="DN38" s="357" t="e">
        <f t="shared" si="21"/>
        <v>#VALUE!</v>
      </c>
      <c r="DO38" s="357" t="e">
        <f t="shared" si="22"/>
        <v>#VALUE!</v>
      </c>
      <c r="DP38" s="845">
        <f t="shared" si="23"/>
        <v>21</v>
      </c>
      <c r="DQ38" s="256" t="e">
        <f t="shared" si="24"/>
        <v>#VALUE!</v>
      </c>
      <c r="DR38" s="832" t="str">
        <f t="shared" si="25"/>
        <v>Lªn líp</v>
      </c>
      <c r="DS38" s="262"/>
      <c r="DT38" s="262"/>
      <c r="DU38" s="262"/>
      <c r="DV38" s="265"/>
    </row>
    <row r="39" spans="1:126" ht="13.5" customHeight="1">
      <c r="A39" s="402">
        <v>35</v>
      </c>
      <c r="B39" s="331" t="s">
        <v>328</v>
      </c>
      <c r="C39" s="332" t="s">
        <v>48</v>
      </c>
      <c r="D39" s="758" t="s">
        <v>482</v>
      </c>
      <c r="E39" s="368">
        <v>7</v>
      </c>
      <c r="F39" s="368"/>
      <c r="G39" s="257">
        <v>5</v>
      </c>
      <c r="H39" s="257"/>
      <c r="I39" s="257">
        <v>6</v>
      </c>
      <c r="J39" s="257">
        <v>4</v>
      </c>
      <c r="K39" s="257">
        <v>5</v>
      </c>
      <c r="L39" s="355"/>
      <c r="M39" s="355">
        <v>5</v>
      </c>
      <c r="N39" s="355"/>
      <c r="O39" s="355">
        <v>8</v>
      </c>
      <c r="P39" s="355"/>
      <c r="Q39" s="355"/>
      <c r="R39" s="355"/>
      <c r="S39" s="257">
        <v>8</v>
      </c>
      <c r="T39" s="258"/>
      <c r="U39" s="257">
        <f t="shared" si="0"/>
        <v>153</v>
      </c>
      <c r="V39" s="356">
        <f t="shared" si="1"/>
        <v>6.12</v>
      </c>
      <c r="W39" s="257">
        <v>7</v>
      </c>
      <c r="X39" s="257"/>
      <c r="Y39" s="257">
        <v>6</v>
      </c>
      <c r="Z39" s="257"/>
      <c r="AA39" s="257">
        <v>8</v>
      </c>
      <c r="AB39" s="257"/>
      <c r="AC39" s="257">
        <v>6</v>
      </c>
      <c r="AD39" s="257"/>
      <c r="AE39" s="257">
        <v>7</v>
      </c>
      <c r="AF39" s="257"/>
      <c r="AG39" s="257">
        <v>7</v>
      </c>
      <c r="AH39" s="258"/>
      <c r="AI39" s="257">
        <v>7</v>
      </c>
      <c r="AJ39" s="258"/>
      <c r="AK39" s="257">
        <f t="shared" si="2"/>
        <v>172</v>
      </c>
      <c r="AL39" s="357">
        <f t="shared" si="3"/>
        <v>6.88</v>
      </c>
      <c r="AM39" s="446">
        <f t="shared" si="4"/>
        <v>6.5</v>
      </c>
      <c r="AN39" s="256" t="str">
        <f t="shared" si="5"/>
        <v>TB Kh¸</v>
      </c>
      <c r="AO39" s="860">
        <f t="shared" si="6"/>
        <v>0</v>
      </c>
      <c r="AP39" s="389" t="str">
        <f t="shared" si="7"/>
        <v>Lªn Líp</v>
      </c>
      <c r="AQ39" s="257">
        <v>6</v>
      </c>
      <c r="AR39" s="258"/>
      <c r="AS39" s="257">
        <v>7</v>
      </c>
      <c r="AT39" s="258"/>
      <c r="AU39" s="257">
        <v>6</v>
      </c>
      <c r="AV39" s="258"/>
      <c r="AW39" s="257">
        <v>6</v>
      </c>
      <c r="AX39" s="258"/>
      <c r="AY39" s="257">
        <v>8</v>
      </c>
      <c r="AZ39" s="359"/>
      <c r="BA39" s="257">
        <v>8</v>
      </c>
      <c r="BB39" s="359"/>
      <c r="BC39" s="257">
        <v>8</v>
      </c>
      <c r="BD39" s="359"/>
      <c r="BE39" s="257">
        <v>7</v>
      </c>
      <c r="BF39" s="359"/>
      <c r="BG39" s="257">
        <v>5</v>
      </c>
      <c r="BH39" s="359"/>
      <c r="BI39" s="257">
        <f t="shared" si="8"/>
        <v>191</v>
      </c>
      <c r="BJ39" s="434">
        <f t="shared" si="9"/>
        <v>6.821428571428571</v>
      </c>
      <c r="BK39" s="860">
        <f t="shared" si="26"/>
        <v>0</v>
      </c>
      <c r="BL39" s="257">
        <v>9</v>
      </c>
      <c r="BM39" s="359"/>
      <c r="BN39" s="257">
        <v>8</v>
      </c>
      <c r="BO39" s="359"/>
      <c r="BP39" s="257">
        <v>8</v>
      </c>
      <c r="BQ39" s="359"/>
      <c r="BR39" s="257">
        <v>7</v>
      </c>
      <c r="BS39" s="359"/>
      <c r="BT39" s="257">
        <v>7</v>
      </c>
      <c r="BU39" s="360"/>
      <c r="BV39" s="257">
        <v>9</v>
      </c>
      <c r="BW39" s="359"/>
      <c r="BX39" s="257">
        <v>9</v>
      </c>
      <c r="BY39" s="359"/>
      <c r="BZ39" s="257">
        <f t="shared" si="10"/>
        <v>186</v>
      </c>
      <c r="CA39" s="357">
        <f t="shared" si="11"/>
        <v>8.08695652173913</v>
      </c>
      <c r="CB39" s="357">
        <f t="shared" si="12"/>
        <v>7.392156862745098</v>
      </c>
      <c r="CC39" s="845">
        <f t="shared" si="13"/>
        <v>0</v>
      </c>
      <c r="CD39" s="256" t="str">
        <f t="shared" si="14"/>
        <v>Kh¸</v>
      </c>
      <c r="CE39" s="831" t="str">
        <f t="shared" si="15"/>
        <v>Lªn líp</v>
      </c>
      <c r="CF39" s="257">
        <v>8</v>
      </c>
      <c r="CG39" s="258"/>
      <c r="CH39" s="257">
        <v>8</v>
      </c>
      <c r="CI39" s="258"/>
      <c r="CJ39" s="257">
        <v>8</v>
      </c>
      <c r="CK39" s="258"/>
      <c r="CL39" s="257">
        <v>7</v>
      </c>
      <c r="CM39" s="258"/>
      <c r="CN39" s="257">
        <v>8</v>
      </c>
      <c r="CO39" s="359"/>
      <c r="CP39" s="257">
        <v>6</v>
      </c>
      <c r="CQ39" s="359"/>
      <c r="CR39" s="257">
        <v>7</v>
      </c>
      <c r="CS39" s="359"/>
      <c r="CT39" s="257">
        <v>7</v>
      </c>
      <c r="CU39" s="359"/>
      <c r="CV39" s="257">
        <f t="shared" si="16"/>
        <v>183</v>
      </c>
      <c r="CW39" s="434">
        <f t="shared" si="17"/>
        <v>7.32</v>
      </c>
      <c r="CX39" s="860">
        <f t="shared" si="18"/>
        <v>0</v>
      </c>
      <c r="CY39" s="933" t="str">
        <f t="shared" si="19"/>
        <v>Khá</v>
      </c>
      <c r="CZ39" s="359"/>
      <c r="DA39" s="257"/>
      <c r="DB39" s="359"/>
      <c r="DC39" s="257"/>
      <c r="DD39" s="359"/>
      <c r="DE39" s="257"/>
      <c r="DF39" s="359"/>
      <c r="DG39" s="257"/>
      <c r="DH39" s="360"/>
      <c r="DI39" s="257"/>
      <c r="DJ39" s="359"/>
      <c r="DK39" s="257"/>
      <c r="DL39" s="359"/>
      <c r="DM39" s="257" t="e">
        <f t="shared" si="20"/>
        <v>#VALUE!</v>
      </c>
      <c r="DN39" s="357" t="e">
        <f t="shared" si="21"/>
        <v>#VALUE!</v>
      </c>
      <c r="DO39" s="357" t="e">
        <f t="shared" si="22"/>
        <v>#VALUE!</v>
      </c>
      <c r="DP39" s="845">
        <f t="shared" si="23"/>
        <v>21</v>
      </c>
      <c r="DQ39" s="256" t="e">
        <f t="shared" si="24"/>
        <v>#VALUE!</v>
      </c>
      <c r="DR39" s="832" t="str">
        <f t="shared" si="25"/>
        <v>Lªn líp</v>
      </c>
      <c r="DS39" s="262"/>
      <c r="DT39" s="262"/>
      <c r="DU39" s="262"/>
      <c r="DV39" s="265"/>
    </row>
    <row r="40" spans="1:126" ht="13.5" customHeight="1">
      <c r="A40" s="256">
        <v>36</v>
      </c>
      <c r="B40" s="331" t="s">
        <v>199</v>
      </c>
      <c r="C40" s="332" t="s">
        <v>69</v>
      </c>
      <c r="D40" s="759">
        <v>33642</v>
      </c>
      <c r="E40" s="368">
        <v>7</v>
      </c>
      <c r="F40" s="368"/>
      <c r="G40" s="368">
        <v>6</v>
      </c>
      <c r="H40" s="368"/>
      <c r="I40" s="368">
        <v>6</v>
      </c>
      <c r="J40" s="368">
        <v>4</v>
      </c>
      <c r="K40" s="368">
        <v>6</v>
      </c>
      <c r="L40" s="369"/>
      <c r="M40" s="369">
        <v>5</v>
      </c>
      <c r="N40" s="369"/>
      <c r="O40" s="369">
        <v>5</v>
      </c>
      <c r="P40" s="369"/>
      <c r="Q40" s="369"/>
      <c r="R40" s="369"/>
      <c r="S40" s="368">
        <v>6</v>
      </c>
      <c r="T40" s="359"/>
      <c r="U40" s="257">
        <f t="shared" si="0"/>
        <v>147</v>
      </c>
      <c r="V40" s="356">
        <f t="shared" si="1"/>
        <v>5.88</v>
      </c>
      <c r="W40" s="368">
        <v>6</v>
      </c>
      <c r="X40" s="368"/>
      <c r="Y40" s="368">
        <v>6</v>
      </c>
      <c r="Z40" s="368"/>
      <c r="AA40" s="368">
        <v>6</v>
      </c>
      <c r="AB40" s="368"/>
      <c r="AC40" s="368">
        <v>5</v>
      </c>
      <c r="AD40" s="368"/>
      <c r="AE40" s="368">
        <v>6</v>
      </c>
      <c r="AF40" s="368"/>
      <c r="AG40" s="368">
        <v>6</v>
      </c>
      <c r="AH40" s="359"/>
      <c r="AI40" s="368">
        <v>6</v>
      </c>
      <c r="AJ40" s="370"/>
      <c r="AK40" s="257">
        <f t="shared" si="2"/>
        <v>147</v>
      </c>
      <c r="AL40" s="357">
        <f t="shared" si="3"/>
        <v>5.88</v>
      </c>
      <c r="AM40" s="446">
        <f t="shared" si="4"/>
        <v>5.88</v>
      </c>
      <c r="AN40" s="256" t="str">
        <f t="shared" si="5"/>
        <v>Trung b×nh</v>
      </c>
      <c r="AO40" s="860">
        <f t="shared" si="6"/>
        <v>0</v>
      </c>
      <c r="AP40" s="389" t="str">
        <f t="shared" si="7"/>
        <v>Lªn Líp</v>
      </c>
      <c r="AQ40" s="368">
        <v>5</v>
      </c>
      <c r="AR40" s="370"/>
      <c r="AS40" s="368">
        <v>5</v>
      </c>
      <c r="AT40" s="370"/>
      <c r="AU40" s="368">
        <v>5</v>
      </c>
      <c r="AV40" s="370">
        <v>4</v>
      </c>
      <c r="AW40" s="368">
        <v>6</v>
      </c>
      <c r="AX40" s="370"/>
      <c r="AY40" s="368">
        <v>6</v>
      </c>
      <c r="AZ40" s="359"/>
      <c r="BA40" s="368">
        <v>5</v>
      </c>
      <c r="BB40" s="359">
        <v>3</v>
      </c>
      <c r="BC40" s="368">
        <v>6</v>
      </c>
      <c r="BD40" s="359"/>
      <c r="BE40" s="368">
        <v>6</v>
      </c>
      <c r="BF40" s="359"/>
      <c r="BG40" s="368">
        <v>6</v>
      </c>
      <c r="BH40" s="359">
        <v>4</v>
      </c>
      <c r="BI40" s="257">
        <f t="shared" si="8"/>
        <v>155</v>
      </c>
      <c r="BJ40" s="434">
        <f t="shared" si="9"/>
        <v>5.535714285714286</v>
      </c>
      <c r="BK40" s="860">
        <f t="shared" si="26"/>
        <v>0</v>
      </c>
      <c r="BL40" s="368">
        <v>9</v>
      </c>
      <c r="BM40" s="359"/>
      <c r="BN40" s="368">
        <v>6</v>
      </c>
      <c r="BO40" s="359"/>
      <c r="BP40" s="368">
        <v>6</v>
      </c>
      <c r="BQ40" s="359">
        <v>3</v>
      </c>
      <c r="BR40" s="368">
        <v>7</v>
      </c>
      <c r="BS40" s="359"/>
      <c r="BT40" s="368">
        <v>5</v>
      </c>
      <c r="BU40" s="360"/>
      <c r="BV40" s="368">
        <v>6</v>
      </c>
      <c r="BW40" s="359"/>
      <c r="BX40" s="368">
        <v>8</v>
      </c>
      <c r="BY40" s="359"/>
      <c r="BZ40" s="257">
        <f t="shared" si="10"/>
        <v>150</v>
      </c>
      <c r="CA40" s="357">
        <f t="shared" si="11"/>
        <v>6.521739130434782</v>
      </c>
      <c r="CB40" s="357">
        <f t="shared" si="12"/>
        <v>5.980392156862745</v>
      </c>
      <c r="CC40" s="845">
        <f t="shared" si="13"/>
        <v>0</v>
      </c>
      <c r="CD40" s="256" t="str">
        <f t="shared" si="14"/>
        <v>Trung b×nh</v>
      </c>
      <c r="CE40" s="831" t="str">
        <f t="shared" si="15"/>
        <v>Lªn líp</v>
      </c>
      <c r="CF40" s="368">
        <v>6</v>
      </c>
      <c r="CG40" s="370"/>
      <c r="CH40" s="368">
        <v>7</v>
      </c>
      <c r="CI40" s="370"/>
      <c r="CJ40" s="368">
        <v>5</v>
      </c>
      <c r="CK40" s="370"/>
      <c r="CL40" s="368">
        <v>5</v>
      </c>
      <c r="CM40" s="370"/>
      <c r="CN40" s="368">
        <v>5</v>
      </c>
      <c r="CO40" s="359"/>
      <c r="CP40" s="368">
        <v>5</v>
      </c>
      <c r="CQ40" s="359"/>
      <c r="CR40" s="368">
        <v>6</v>
      </c>
      <c r="CS40" s="359"/>
      <c r="CT40" s="368">
        <v>5</v>
      </c>
      <c r="CU40" s="359"/>
      <c r="CV40" s="257">
        <f t="shared" si="16"/>
        <v>137</v>
      </c>
      <c r="CW40" s="434">
        <f t="shared" si="17"/>
        <v>5.48</v>
      </c>
      <c r="CX40" s="860">
        <f t="shared" si="18"/>
        <v>0</v>
      </c>
      <c r="CY40" s="933" t="str">
        <f t="shared" si="19"/>
        <v>Trung bình</v>
      </c>
      <c r="CZ40" s="359"/>
      <c r="DA40" s="368"/>
      <c r="DB40" s="359"/>
      <c r="DC40" s="368"/>
      <c r="DD40" s="359"/>
      <c r="DE40" s="368"/>
      <c r="DF40" s="359"/>
      <c r="DG40" s="368"/>
      <c r="DH40" s="360"/>
      <c r="DI40" s="368"/>
      <c r="DJ40" s="359"/>
      <c r="DK40" s="368"/>
      <c r="DL40" s="359"/>
      <c r="DM40" s="257" t="e">
        <f t="shared" si="20"/>
        <v>#VALUE!</v>
      </c>
      <c r="DN40" s="357" t="e">
        <f t="shared" si="21"/>
        <v>#VALUE!</v>
      </c>
      <c r="DO40" s="357" t="e">
        <f t="shared" si="22"/>
        <v>#VALUE!</v>
      </c>
      <c r="DP40" s="845">
        <f t="shared" si="23"/>
        <v>21</v>
      </c>
      <c r="DQ40" s="256" t="e">
        <f t="shared" si="24"/>
        <v>#VALUE!</v>
      </c>
      <c r="DR40" s="832" t="str">
        <f t="shared" si="25"/>
        <v>Lªn líp</v>
      </c>
      <c r="DS40" s="262"/>
      <c r="DT40" s="262"/>
      <c r="DU40" s="262"/>
      <c r="DV40" s="263"/>
    </row>
    <row r="41" spans="1:126" ht="13.5" customHeight="1">
      <c r="A41" s="402">
        <v>37</v>
      </c>
      <c r="B41" s="234" t="s">
        <v>205</v>
      </c>
      <c r="C41" s="235" t="s">
        <v>329</v>
      </c>
      <c r="D41" s="760">
        <v>33849</v>
      </c>
      <c r="E41" s="368">
        <v>6</v>
      </c>
      <c r="F41" s="368"/>
      <c r="G41" s="257">
        <v>5</v>
      </c>
      <c r="H41" s="257"/>
      <c r="I41" s="257">
        <v>6</v>
      </c>
      <c r="J41" s="257"/>
      <c r="K41" s="257">
        <v>4</v>
      </c>
      <c r="L41" s="355">
        <v>2</v>
      </c>
      <c r="M41" s="355">
        <v>5</v>
      </c>
      <c r="N41" s="355">
        <v>4</v>
      </c>
      <c r="O41" s="355">
        <v>5</v>
      </c>
      <c r="P41" s="355"/>
      <c r="Q41" s="355"/>
      <c r="R41" s="355"/>
      <c r="S41" s="257">
        <v>7</v>
      </c>
      <c r="T41" s="258"/>
      <c r="U41" s="257">
        <f t="shared" si="0"/>
        <v>128</v>
      </c>
      <c r="V41" s="356">
        <f t="shared" si="1"/>
        <v>5.12</v>
      </c>
      <c r="W41" s="257">
        <v>7</v>
      </c>
      <c r="X41" s="257"/>
      <c r="Y41" s="257">
        <v>6</v>
      </c>
      <c r="Z41" s="257"/>
      <c r="AA41" s="257">
        <v>7</v>
      </c>
      <c r="AB41" s="257"/>
      <c r="AC41" s="257">
        <v>7</v>
      </c>
      <c r="AD41" s="257"/>
      <c r="AE41" s="257">
        <v>6</v>
      </c>
      <c r="AF41" s="257"/>
      <c r="AG41" s="257">
        <v>7</v>
      </c>
      <c r="AH41" s="258"/>
      <c r="AI41" s="257">
        <v>6</v>
      </c>
      <c r="AJ41" s="363"/>
      <c r="AK41" s="257">
        <f t="shared" si="2"/>
        <v>166</v>
      </c>
      <c r="AL41" s="357">
        <f t="shared" si="3"/>
        <v>6.64</v>
      </c>
      <c r="AM41" s="446">
        <f t="shared" si="4"/>
        <v>5.88</v>
      </c>
      <c r="AN41" s="256" t="str">
        <f t="shared" si="5"/>
        <v>Trung b×nh</v>
      </c>
      <c r="AO41" s="860">
        <f t="shared" si="6"/>
        <v>5</v>
      </c>
      <c r="AP41" s="389" t="str">
        <f t="shared" si="7"/>
        <v>Lªn Líp</v>
      </c>
      <c r="AQ41" s="257">
        <v>7</v>
      </c>
      <c r="AR41" s="363"/>
      <c r="AS41" s="257">
        <v>5</v>
      </c>
      <c r="AT41" s="363"/>
      <c r="AU41" s="257">
        <v>6</v>
      </c>
      <c r="AV41" s="363"/>
      <c r="AW41" s="257">
        <v>5</v>
      </c>
      <c r="AX41" s="363"/>
      <c r="AY41" s="257">
        <v>6</v>
      </c>
      <c r="AZ41" s="371"/>
      <c r="BA41" s="257">
        <v>5</v>
      </c>
      <c r="BB41" s="371" t="s">
        <v>517</v>
      </c>
      <c r="BC41" s="257">
        <v>5</v>
      </c>
      <c r="BD41" s="371"/>
      <c r="BE41" s="257">
        <v>6</v>
      </c>
      <c r="BF41" s="371"/>
      <c r="BG41" s="257">
        <v>5</v>
      </c>
      <c r="BH41" s="371"/>
      <c r="BI41" s="257">
        <f t="shared" si="8"/>
        <v>155</v>
      </c>
      <c r="BJ41" s="434">
        <f t="shared" si="9"/>
        <v>5.535714285714286</v>
      </c>
      <c r="BK41" s="860">
        <f t="shared" si="26"/>
        <v>5</v>
      </c>
      <c r="BL41" s="257">
        <v>9</v>
      </c>
      <c r="BM41" s="371"/>
      <c r="BN41" s="257">
        <v>7</v>
      </c>
      <c r="BO41" s="371"/>
      <c r="BP41" s="257">
        <v>6</v>
      </c>
      <c r="BQ41" s="371"/>
      <c r="BR41" s="257">
        <v>5</v>
      </c>
      <c r="BS41" s="372"/>
      <c r="BT41" s="257">
        <v>5</v>
      </c>
      <c r="BU41" s="360"/>
      <c r="BV41" s="257">
        <v>6</v>
      </c>
      <c r="BW41" s="359"/>
      <c r="BX41" s="257">
        <v>8</v>
      </c>
      <c r="BY41" s="359"/>
      <c r="BZ41" s="257">
        <f t="shared" si="10"/>
        <v>149</v>
      </c>
      <c r="CA41" s="357">
        <f t="shared" si="11"/>
        <v>6.478260869565218</v>
      </c>
      <c r="CB41" s="357">
        <f t="shared" si="12"/>
        <v>5.96078431372549</v>
      </c>
      <c r="CC41" s="845">
        <f t="shared" si="13"/>
        <v>5</v>
      </c>
      <c r="CD41" s="256" t="str">
        <f t="shared" si="14"/>
        <v>Trung b×nh</v>
      </c>
      <c r="CE41" s="831" t="str">
        <f t="shared" si="15"/>
        <v>Lªn líp</v>
      </c>
      <c r="CF41" s="257">
        <v>7</v>
      </c>
      <c r="CG41" s="363"/>
      <c r="CH41" s="257">
        <v>6</v>
      </c>
      <c r="CI41" s="363"/>
      <c r="CJ41" s="257">
        <v>5</v>
      </c>
      <c r="CK41" s="363"/>
      <c r="CL41" s="257">
        <v>5</v>
      </c>
      <c r="CM41" s="363"/>
      <c r="CN41" s="257">
        <v>6</v>
      </c>
      <c r="CO41" s="371"/>
      <c r="CP41" s="257">
        <v>5</v>
      </c>
      <c r="CQ41" s="371"/>
      <c r="CR41" s="257">
        <v>5</v>
      </c>
      <c r="CS41" s="371"/>
      <c r="CT41" s="257">
        <v>7</v>
      </c>
      <c r="CU41" s="371"/>
      <c r="CV41" s="257">
        <f t="shared" si="16"/>
        <v>144</v>
      </c>
      <c r="CW41" s="434">
        <f t="shared" si="17"/>
        <v>5.76</v>
      </c>
      <c r="CX41" s="860">
        <f t="shared" si="18"/>
        <v>5</v>
      </c>
      <c r="CY41" s="933" t="str">
        <f t="shared" si="19"/>
        <v>Trung bình</v>
      </c>
      <c r="CZ41" s="371"/>
      <c r="DA41" s="257"/>
      <c r="DB41" s="371"/>
      <c r="DC41" s="257"/>
      <c r="DD41" s="371"/>
      <c r="DE41" s="257"/>
      <c r="DF41" s="372"/>
      <c r="DG41" s="257"/>
      <c r="DH41" s="360"/>
      <c r="DI41" s="257"/>
      <c r="DJ41" s="359"/>
      <c r="DK41" s="257"/>
      <c r="DL41" s="359"/>
      <c r="DM41" s="257" t="e">
        <f t="shared" si="20"/>
        <v>#VALUE!</v>
      </c>
      <c r="DN41" s="357" t="e">
        <f t="shared" si="21"/>
        <v>#VALUE!</v>
      </c>
      <c r="DO41" s="357" t="e">
        <f t="shared" si="22"/>
        <v>#VALUE!</v>
      </c>
      <c r="DP41" s="845">
        <f t="shared" si="23"/>
        <v>26</v>
      </c>
      <c r="DQ41" s="256" t="e">
        <f t="shared" si="24"/>
        <v>#VALUE!</v>
      </c>
      <c r="DR41" s="832" t="str">
        <f t="shared" si="25"/>
        <v>Lªn líp</v>
      </c>
      <c r="DS41" s="264" t="s">
        <v>28</v>
      </c>
      <c r="DT41" s="264" t="s">
        <v>28</v>
      </c>
      <c r="DU41" s="264" t="s">
        <v>28</v>
      </c>
      <c r="DV41" s="265"/>
    </row>
    <row r="42" spans="1:126" ht="13.5" customHeight="1">
      <c r="A42" s="256">
        <v>38</v>
      </c>
      <c r="B42" s="234" t="s">
        <v>379</v>
      </c>
      <c r="C42" s="235" t="s">
        <v>274</v>
      </c>
      <c r="D42" s="761"/>
      <c r="E42" s="312">
        <v>6</v>
      </c>
      <c r="F42" s="312">
        <v>4</v>
      </c>
      <c r="G42" s="312">
        <v>6</v>
      </c>
      <c r="H42" s="312"/>
      <c r="I42" s="312">
        <v>5</v>
      </c>
      <c r="J42" s="312"/>
      <c r="K42" s="312">
        <v>5</v>
      </c>
      <c r="L42" s="382"/>
      <c r="M42" s="382">
        <v>5</v>
      </c>
      <c r="N42" s="382" t="s">
        <v>409</v>
      </c>
      <c r="O42" s="382">
        <v>5</v>
      </c>
      <c r="P42" s="382">
        <v>4.4</v>
      </c>
      <c r="Q42" s="382"/>
      <c r="R42" s="382"/>
      <c r="S42" s="312">
        <v>5</v>
      </c>
      <c r="T42" s="383"/>
      <c r="U42" s="257">
        <f t="shared" si="0"/>
        <v>134</v>
      </c>
      <c r="V42" s="356">
        <f t="shared" si="1"/>
        <v>5.36</v>
      </c>
      <c r="W42" s="312">
        <v>5</v>
      </c>
      <c r="X42" s="312"/>
      <c r="Y42" s="312">
        <v>5</v>
      </c>
      <c r="Z42" s="312"/>
      <c r="AA42" s="312">
        <v>6</v>
      </c>
      <c r="AB42" s="312"/>
      <c r="AC42" s="312">
        <v>5</v>
      </c>
      <c r="AD42" s="312"/>
      <c r="AE42" s="312">
        <v>6</v>
      </c>
      <c r="AF42" s="312"/>
      <c r="AG42" s="312">
        <v>7</v>
      </c>
      <c r="AH42" s="383"/>
      <c r="AI42" s="312">
        <v>6</v>
      </c>
      <c r="AJ42" s="578"/>
      <c r="AK42" s="257">
        <f t="shared" si="2"/>
        <v>140</v>
      </c>
      <c r="AL42" s="357">
        <f t="shared" si="3"/>
        <v>5.6</v>
      </c>
      <c r="AM42" s="446">
        <f t="shared" si="4"/>
        <v>5.48</v>
      </c>
      <c r="AN42" s="396" t="str">
        <f t="shared" si="5"/>
        <v>Trung b×nh</v>
      </c>
      <c r="AO42" s="860">
        <f t="shared" si="6"/>
        <v>0</v>
      </c>
      <c r="AP42" s="397" t="str">
        <f t="shared" si="7"/>
        <v>Lªn Líp</v>
      </c>
      <c r="AQ42" s="312">
        <v>5</v>
      </c>
      <c r="AR42" s="578"/>
      <c r="AS42" s="312">
        <v>5</v>
      </c>
      <c r="AT42" s="578"/>
      <c r="AU42" s="312">
        <v>6</v>
      </c>
      <c r="AV42" s="578"/>
      <c r="AW42" s="312">
        <v>6</v>
      </c>
      <c r="AX42" s="578"/>
      <c r="AY42" s="312">
        <v>5</v>
      </c>
      <c r="AZ42" s="579"/>
      <c r="BA42" s="312">
        <v>8</v>
      </c>
      <c r="BB42" s="579"/>
      <c r="BC42" s="312">
        <v>7</v>
      </c>
      <c r="BD42" s="579"/>
      <c r="BE42" s="312">
        <v>5</v>
      </c>
      <c r="BF42" s="579"/>
      <c r="BG42" s="312">
        <v>5</v>
      </c>
      <c r="BH42" s="579"/>
      <c r="BI42" s="257">
        <f t="shared" si="8"/>
        <v>164</v>
      </c>
      <c r="BJ42" s="434">
        <f t="shared" si="9"/>
        <v>5.857142857142857</v>
      </c>
      <c r="BK42" s="860">
        <f t="shared" si="26"/>
        <v>0</v>
      </c>
      <c r="BL42" s="312">
        <v>9</v>
      </c>
      <c r="BM42" s="579"/>
      <c r="BN42" s="312">
        <v>6</v>
      </c>
      <c r="BO42" s="579"/>
      <c r="BP42" s="312">
        <v>8</v>
      </c>
      <c r="BQ42" s="579"/>
      <c r="BR42" s="312">
        <v>6</v>
      </c>
      <c r="BS42" s="579"/>
      <c r="BT42" s="312">
        <v>5</v>
      </c>
      <c r="BU42" s="580"/>
      <c r="BV42" s="312">
        <v>7</v>
      </c>
      <c r="BW42" s="383"/>
      <c r="BX42" s="312">
        <v>8</v>
      </c>
      <c r="BY42" s="383"/>
      <c r="BZ42" s="257">
        <f t="shared" si="10"/>
        <v>158</v>
      </c>
      <c r="CA42" s="357">
        <f t="shared" si="11"/>
        <v>6.869565217391305</v>
      </c>
      <c r="CB42" s="357">
        <f t="shared" si="12"/>
        <v>6.313725490196078</v>
      </c>
      <c r="CC42" s="845">
        <f t="shared" si="13"/>
        <v>0</v>
      </c>
      <c r="CD42" s="256" t="str">
        <f t="shared" si="14"/>
        <v>TB Kh¸</v>
      </c>
      <c r="CE42" s="831" t="str">
        <f t="shared" si="15"/>
        <v>Lªn líp</v>
      </c>
      <c r="CF42" s="312">
        <v>8</v>
      </c>
      <c r="CG42" s="578"/>
      <c r="CH42" s="312">
        <v>8</v>
      </c>
      <c r="CI42" s="578"/>
      <c r="CJ42" s="312">
        <v>7</v>
      </c>
      <c r="CK42" s="578"/>
      <c r="CL42" s="312">
        <v>6</v>
      </c>
      <c r="CM42" s="578"/>
      <c r="CN42" s="312">
        <v>6</v>
      </c>
      <c r="CO42" s="579"/>
      <c r="CP42" s="312">
        <v>5</v>
      </c>
      <c r="CQ42" s="579"/>
      <c r="CR42" s="312">
        <v>6</v>
      </c>
      <c r="CS42" s="579"/>
      <c r="CT42" s="312">
        <v>5</v>
      </c>
      <c r="CU42" s="579"/>
      <c r="CV42" s="257">
        <f t="shared" si="16"/>
        <v>155</v>
      </c>
      <c r="CW42" s="434">
        <f t="shared" si="17"/>
        <v>6.2</v>
      </c>
      <c r="CX42" s="860">
        <f t="shared" si="18"/>
        <v>0</v>
      </c>
      <c r="CY42" s="933" t="str">
        <f t="shared" si="19"/>
        <v>TB Khá</v>
      </c>
      <c r="CZ42" s="579"/>
      <c r="DA42" s="312"/>
      <c r="DB42" s="579"/>
      <c r="DC42" s="312"/>
      <c r="DD42" s="579"/>
      <c r="DE42" s="312"/>
      <c r="DF42" s="579"/>
      <c r="DG42" s="312"/>
      <c r="DH42" s="580"/>
      <c r="DI42" s="312"/>
      <c r="DJ42" s="383"/>
      <c r="DK42" s="312"/>
      <c r="DL42" s="383"/>
      <c r="DM42" s="257" t="e">
        <f t="shared" si="20"/>
        <v>#VALUE!</v>
      </c>
      <c r="DN42" s="357" t="e">
        <f t="shared" si="21"/>
        <v>#VALUE!</v>
      </c>
      <c r="DO42" s="357" t="e">
        <f t="shared" si="22"/>
        <v>#VALUE!</v>
      </c>
      <c r="DP42" s="845">
        <f t="shared" si="23"/>
        <v>21</v>
      </c>
      <c r="DQ42" s="256" t="e">
        <f t="shared" si="24"/>
        <v>#VALUE!</v>
      </c>
      <c r="DR42" s="832" t="str">
        <f t="shared" si="25"/>
        <v>Lªn líp</v>
      </c>
      <c r="DS42" s="266"/>
      <c r="DT42" s="266"/>
      <c r="DU42" s="266"/>
      <c r="DV42" s="272"/>
    </row>
    <row r="43" spans="1:133" s="333" customFormat="1" ht="13.5" customHeight="1">
      <c r="A43" s="402">
        <v>39</v>
      </c>
      <c r="B43" s="232" t="s">
        <v>380</v>
      </c>
      <c r="C43" s="233" t="s">
        <v>381</v>
      </c>
      <c r="D43" s="233"/>
      <c r="E43" s="257">
        <v>7</v>
      </c>
      <c r="F43" s="257"/>
      <c r="G43" s="257">
        <v>9</v>
      </c>
      <c r="H43" s="257"/>
      <c r="I43" s="257">
        <v>6</v>
      </c>
      <c r="J43" s="257"/>
      <c r="K43" s="257">
        <v>6</v>
      </c>
      <c r="L43" s="355"/>
      <c r="M43" s="355">
        <v>6</v>
      </c>
      <c r="N43" s="355"/>
      <c r="O43" s="355">
        <v>5</v>
      </c>
      <c r="P43" s="355"/>
      <c r="Q43" s="355"/>
      <c r="R43" s="355"/>
      <c r="S43" s="257">
        <v>8</v>
      </c>
      <c r="T43" s="258"/>
      <c r="U43" s="257">
        <f t="shared" si="0"/>
        <v>162</v>
      </c>
      <c r="V43" s="356">
        <f t="shared" si="1"/>
        <v>6.48</v>
      </c>
      <c r="W43" s="257">
        <v>6</v>
      </c>
      <c r="X43" s="257"/>
      <c r="Y43" s="257">
        <v>7</v>
      </c>
      <c r="Z43" s="257"/>
      <c r="AA43" s="257">
        <v>7</v>
      </c>
      <c r="AB43" s="257"/>
      <c r="AC43" s="257">
        <v>7</v>
      </c>
      <c r="AD43" s="257"/>
      <c r="AE43" s="257">
        <v>7</v>
      </c>
      <c r="AF43" s="257"/>
      <c r="AG43" s="257">
        <v>6</v>
      </c>
      <c r="AH43" s="258"/>
      <c r="AI43" s="257">
        <v>9</v>
      </c>
      <c r="AJ43" s="258"/>
      <c r="AK43" s="257">
        <f t="shared" si="2"/>
        <v>171</v>
      </c>
      <c r="AL43" s="357">
        <f t="shared" si="3"/>
        <v>6.84</v>
      </c>
      <c r="AM43" s="446">
        <f t="shared" si="4"/>
        <v>6.66</v>
      </c>
      <c r="AN43" s="256" t="str">
        <f t="shared" si="5"/>
        <v>TB Kh¸</v>
      </c>
      <c r="AO43" s="860">
        <f t="shared" si="6"/>
        <v>0</v>
      </c>
      <c r="AP43" s="389" t="str">
        <f t="shared" si="7"/>
        <v>Lªn Líp</v>
      </c>
      <c r="AQ43" s="257">
        <v>8</v>
      </c>
      <c r="AR43" s="258"/>
      <c r="AS43" s="257">
        <v>8</v>
      </c>
      <c r="AT43" s="258"/>
      <c r="AU43" s="257">
        <v>8</v>
      </c>
      <c r="AV43" s="258"/>
      <c r="AW43" s="257">
        <v>8</v>
      </c>
      <c r="AX43" s="258"/>
      <c r="AY43" s="257">
        <v>7</v>
      </c>
      <c r="AZ43" s="258"/>
      <c r="BA43" s="257">
        <v>9</v>
      </c>
      <c r="BB43" s="258"/>
      <c r="BC43" s="257">
        <v>8</v>
      </c>
      <c r="BD43" s="258"/>
      <c r="BE43" s="257">
        <v>9</v>
      </c>
      <c r="BF43" s="258"/>
      <c r="BG43" s="257">
        <v>7</v>
      </c>
      <c r="BH43" s="258"/>
      <c r="BI43" s="257">
        <f t="shared" si="8"/>
        <v>225</v>
      </c>
      <c r="BJ43" s="434">
        <f t="shared" si="9"/>
        <v>8.035714285714286</v>
      </c>
      <c r="BK43" s="860">
        <f t="shared" si="26"/>
        <v>0</v>
      </c>
      <c r="BL43" s="257">
        <v>9</v>
      </c>
      <c r="BM43" s="258"/>
      <c r="BN43" s="257">
        <v>8</v>
      </c>
      <c r="BO43" s="258"/>
      <c r="BP43" s="257">
        <v>7</v>
      </c>
      <c r="BQ43" s="258"/>
      <c r="BR43" s="257">
        <v>8</v>
      </c>
      <c r="BS43" s="258"/>
      <c r="BT43" s="257">
        <v>8</v>
      </c>
      <c r="BU43" s="361"/>
      <c r="BV43" s="257">
        <v>10</v>
      </c>
      <c r="BW43" s="258"/>
      <c r="BX43" s="257">
        <v>9</v>
      </c>
      <c r="BY43" s="258"/>
      <c r="BZ43" s="257">
        <f t="shared" si="10"/>
        <v>191</v>
      </c>
      <c r="CA43" s="357">
        <f t="shared" si="11"/>
        <v>8.304347826086957</v>
      </c>
      <c r="CB43" s="357">
        <f t="shared" si="12"/>
        <v>8.156862745098039</v>
      </c>
      <c r="CC43" s="845">
        <f t="shared" si="13"/>
        <v>0</v>
      </c>
      <c r="CD43" s="256" t="str">
        <f>IF(CB43&gt;=8.995,"XuÊt s¾c",IF(CB43&gt;=7.995,"Giái",IF(CB43&gt;=6.995,"Kh¸",IF(CB43&gt;=5.995,"TB Kh¸",IF(CB43&gt;=4.995,"Trung b×nh",IF(CB43&gt;=3.995,"YÕu",IF(CB43&lt;3.995,"KÐm")))))))</f>
        <v>Giái</v>
      </c>
      <c r="CE43" s="831" t="str">
        <f t="shared" si="15"/>
        <v>Lªn líp</v>
      </c>
      <c r="CF43" s="257">
        <v>9</v>
      </c>
      <c r="CG43" s="258"/>
      <c r="CH43" s="257">
        <v>7</v>
      </c>
      <c r="CI43" s="258"/>
      <c r="CJ43" s="257">
        <v>9</v>
      </c>
      <c r="CK43" s="258"/>
      <c r="CL43" s="257">
        <v>9</v>
      </c>
      <c r="CM43" s="258"/>
      <c r="CN43" s="257">
        <v>8</v>
      </c>
      <c r="CO43" s="258"/>
      <c r="CP43" s="257">
        <v>9</v>
      </c>
      <c r="CQ43" s="258"/>
      <c r="CR43" s="257">
        <v>9</v>
      </c>
      <c r="CS43" s="258"/>
      <c r="CT43" s="257">
        <v>8</v>
      </c>
      <c r="CU43" s="258"/>
      <c r="CV43" s="257">
        <f t="shared" si="16"/>
        <v>209</v>
      </c>
      <c r="CW43" s="434">
        <f t="shared" si="17"/>
        <v>8.36</v>
      </c>
      <c r="CX43" s="860">
        <f t="shared" si="18"/>
        <v>0</v>
      </c>
      <c r="CY43" s="933" t="str">
        <f t="shared" si="19"/>
        <v>Giỏi</v>
      </c>
      <c r="CZ43" s="258"/>
      <c r="DA43" s="257"/>
      <c r="DB43" s="258"/>
      <c r="DC43" s="257"/>
      <c r="DD43" s="258"/>
      <c r="DE43" s="257"/>
      <c r="DF43" s="258"/>
      <c r="DG43" s="257"/>
      <c r="DH43" s="361"/>
      <c r="DI43" s="257"/>
      <c r="DJ43" s="258"/>
      <c r="DK43" s="257"/>
      <c r="DL43" s="258"/>
      <c r="DM43" s="257" t="e">
        <f t="shared" si="20"/>
        <v>#VALUE!</v>
      </c>
      <c r="DN43" s="357" t="e">
        <f t="shared" si="21"/>
        <v>#VALUE!</v>
      </c>
      <c r="DO43" s="357" t="e">
        <f t="shared" si="22"/>
        <v>#VALUE!</v>
      </c>
      <c r="DP43" s="845">
        <f t="shared" si="23"/>
        <v>21</v>
      </c>
      <c r="DQ43" s="256" t="e">
        <f>IF(DO43&gt;=8.995,"XuÊt s¾c",IF(DO43&gt;=7.995,"Giái",IF(DO43&gt;=6.995,"Kh¸",IF(DO43&gt;=5.995,"TB Kh¸",IF(DO43&gt;=4.995,"Trung b×nh",IF(DO43&gt;=3.995,"YÕu",IF(DO43&lt;3.995,"KÐm")))))))</f>
        <v>#VALUE!</v>
      </c>
      <c r="DR43" s="832" t="str">
        <f t="shared" si="25"/>
        <v>Lªn líp</v>
      </c>
      <c r="DS43" s="260"/>
      <c r="DT43" s="260"/>
      <c r="DU43" s="260"/>
      <c r="DV43" s="261"/>
      <c r="DW43" s="582"/>
      <c r="DX43" s="582"/>
      <c r="DY43" s="582"/>
      <c r="DZ43" s="582"/>
      <c r="EA43" s="582"/>
      <c r="EB43" s="582"/>
      <c r="EC43" s="582"/>
    </row>
    <row r="44" spans="1:133" s="333" customFormat="1" ht="13.5" customHeight="1">
      <c r="A44" s="256">
        <v>40</v>
      </c>
      <c r="B44" s="313" t="s">
        <v>424</v>
      </c>
      <c r="C44" s="583" t="s">
        <v>69</v>
      </c>
      <c r="D44" s="583"/>
      <c r="E44" s="534">
        <v>5</v>
      </c>
      <c r="F44" s="534"/>
      <c r="G44" s="534">
        <v>6</v>
      </c>
      <c r="H44" s="534" t="s">
        <v>425</v>
      </c>
      <c r="I44" s="534">
        <v>6</v>
      </c>
      <c r="J44" s="534"/>
      <c r="K44" s="534">
        <v>5</v>
      </c>
      <c r="L44" s="535"/>
      <c r="M44" s="535">
        <v>5</v>
      </c>
      <c r="N44" s="535">
        <v>2</v>
      </c>
      <c r="O44" s="535">
        <v>5</v>
      </c>
      <c r="P44" s="535">
        <v>4</v>
      </c>
      <c r="Q44" s="535"/>
      <c r="R44" s="535"/>
      <c r="S44" s="534">
        <v>7</v>
      </c>
      <c r="T44" s="536"/>
      <c r="U44" s="257">
        <f t="shared" si="0"/>
        <v>132</v>
      </c>
      <c r="V44" s="356">
        <f t="shared" si="1"/>
        <v>5.28</v>
      </c>
      <c r="W44" s="534">
        <v>6</v>
      </c>
      <c r="X44" s="534"/>
      <c r="Y44" s="534">
        <v>6</v>
      </c>
      <c r="Z44" s="534"/>
      <c r="AA44" s="534">
        <v>6</v>
      </c>
      <c r="AB44" s="534"/>
      <c r="AC44" s="534"/>
      <c r="AD44" s="534"/>
      <c r="AE44" s="534">
        <v>6</v>
      </c>
      <c r="AF44" s="534"/>
      <c r="AG44" s="534">
        <v>5</v>
      </c>
      <c r="AH44" s="536"/>
      <c r="AI44" s="534">
        <v>5</v>
      </c>
      <c r="AJ44" s="536"/>
      <c r="AK44" s="257">
        <f t="shared" si="2"/>
        <v>126</v>
      </c>
      <c r="AL44" s="357">
        <f t="shared" si="3"/>
        <v>5.04</v>
      </c>
      <c r="AM44" s="446">
        <f t="shared" si="4"/>
        <v>5.16</v>
      </c>
      <c r="AN44" s="256" t="str">
        <f t="shared" si="5"/>
        <v>Trung b×nh</v>
      </c>
      <c r="AO44" s="860">
        <f>SUM((IF(E44&gt;=5,0,$E$4)),(IF(G44&gt;=5,0,$G$4)),(IF(I44&gt;=5,0,$I$4)),(IF(K44&gt;=5,0,$K$4)),(IF(M44&gt;=5,0,$M$4)),(IF(O44&gt;=5,0,$O$4)),(IF(Y44&gt;=5,0,$Y$4)),(IF(AE44&gt;=5,0,$AE$4)),(IF(AC44&gt;=5,0,$AC$4)),(IF(W44&gt;=5,0,$W$4)),(IF(AG44&gt;=5,0,$AG$4)),(IF(AI44&gt;=5,0,$AI$4)),(IF(AA44&gt;=5,0,$AA$4)))</f>
        <v>3</v>
      </c>
      <c r="AP44" s="389" t="str">
        <f t="shared" si="7"/>
        <v>Lªn Líp</v>
      </c>
      <c r="AQ44" s="534">
        <v>5</v>
      </c>
      <c r="AR44" s="536"/>
      <c r="AS44" s="534">
        <v>5</v>
      </c>
      <c r="AT44" s="536"/>
      <c r="AU44" s="534">
        <v>5</v>
      </c>
      <c r="AV44" s="536"/>
      <c r="AW44" s="534">
        <v>7</v>
      </c>
      <c r="AX44" s="536"/>
      <c r="AY44" s="534">
        <v>5</v>
      </c>
      <c r="AZ44" s="536"/>
      <c r="BA44" s="534">
        <v>6</v>
      </c>
      <c r="BB44" s="536"/>
      <c r="BC44" s="534">
        <v>5</v>
      </c>
      <c r="BD44" s="536"/>
      <c r="BE44" s="534">
        <v>5</v>
      </c>
      <c r="BF44" s="536">
        <v>3</v>
      </c>
      <c r="BG44" s="534">
        <v>5</v>
      </c>
      <c r="BH44" s="536">
        <v>3</v>
      </c>
      <c r="BI44" s="534">
        <f t="shared" si="8"/>
        <v>150</v>
      </c>
      <c r="BJ44" s="834">
        <f t="shared" si="9"/>
        <v>5.357142857142857</v>
      </c>
      <c r="BK44" s="860">
        <f t="shared" si="26"/>
        <v>3</v>
      </c>
      <c r="BL44" s="534">
        <v>9</v>
      </c>
      <c r="BM44" s="536"/>
      <c r="BN44" s="534">
        <v>6</v>
      </c>
      <c r="BO44" s="536">
        <v>4</v>
      </c>
      <c r="BP44" s="536">
        <v>3</v>
      </c>
      <c r="BQ44" s="536"/>
      <c r="BR44" s="534">
        <v>5</v>
      </c>
      <c r="BS44" s="536">
        <v>4</v>
      </c>
      <c r="BT44" s="534">
        <v>5</v>
      </c>
      <c r="BU44" s="537">
        <v>4</v>
      </c>
      <c r="BV44" s="534">
        <v>5</v>
      </c>
      <c r="BW44" s="536"/>
      <c r="BX44" s="534">
        <v>7</v>
      </c>
      <c r="BY44" s="536"/>
      <c r="BZ44" s="534">
        <f t="shared" si="10"/>
        <v>126</v>
      </c>
      <c r="CA44" s="530">
        <f t="shared" si="11"/>
        <v>5.478260869565218</v>
      </c>
      <c r="CB44" s="530">
        <f t="shared" si="12"/>
        <v>5.411764705882353</v>
      </c>
      <c r="CC44" s="867">
        <f t="shared" si="13"/>
        <v>7</v>
      </c>
      <c r="CD44" s="533" t="str">
        <f>IF(CB44&gt;=8.995,"XuÊt s¾c",IF(CB44&gt;=7.995,"Giái",IF(CB44&gt;=6.995,"Kh¸",IF(CB44&gt;=5.995,"TB Kh¸",IF(CB44&gt;=4.995,"Trung b×nh",IF(CB44&gt;=3.995,"YÕu",IF(CB44&lt;3.995,"KÐm")))))))</f>
        <v>Trung b×nh</v>
      </c>
      <c r="CE44" s="831" t="str">
        <f t="shared" si="15"/>
        <v>Lªn líp</v>
      </c>
      <c r="CF44" s="534">
        <v>7</v>
      </c>
      <c r="CG44" s="536"/>
      <c r="CH44" s="534">
        <v>6</v>
      </c>
      <c r="CI44" s="536"/>
      <c r="CJ44" s="534">
        <v>4</v>
      </c>
      <c r="CK44" s="536"/>
      <c r="CL44" s="534">
        <v>5</v>
      </c>
      <c r="CM44" s="536"/>
      <c r="CN44" s="534">
        <v>4</v>
      </c>
      <c r="CO44" s="536"/>
      <c r="CP44" s="534"/>
      <c r="CQ44" s="536"/>
      <c r="CR44" s="534">
        <v>5</v>
      </c>
      <c r="CS44" s="536"/>
      <c r="CT44" s="534">
        <v>4</v>
      </c>
      <c r="CU44" s="536"/>
      <c r="CV44" s="257">
        <f t="shared" si="16"/>
        <v>105</v>
      </c>
      <c r="CW44" s="434">
        <f t="shared" si="17"/>
        <v>4.2</v>
      </c>
      <c r="CX44" s="881">
        <f t="shared" si="18"/>
        <v>21</v>
      </c>
      <c r="CY44" s="933" t="str">
        <f t="shared" si="19"/>
        <v>Yếu</v>
      </c>
      <c r="CZ44" s="536"/>
      <c r="DA44" s="534"/>
      <c r="DB44" s="536"/>
      <c r="DC44" s="534"/>
      <c r="DD44" s="536"/>
      <c r="DE44" s="534"/>
      <c r="DF44" s="536"/>
      <c r="DG44" s="534"/>
      <c r="DH44" s="537"/>
      <c r="DI44" s="534"/>
      <c r="DJ44" s="536"/>
      <c r="DK44" s="534"/>
      <c r="DL44" s="536"/>
      <c r="DM44" s="534" t="e">
        <f t="shared" si="20"/>
        <v>#VALUE!</v>
      </c>
      <c r="DN44" s="530" t="e">
        <f t="shared" si="21"/>
        <v>#VALUE!</v>
      </c>
      <c r="DO44" s="530" t="e">
        <f t="shared" si="22"/>
        <v>#VALUE!</v>
      </c>
      <c r="DP44" s="867">
        <f t="shared" si="23"/>
        <v>42</v>
      </c>
      <c r="DQ44" s="533" t="e">
        <f>IF(DO44&gt;=8.995,"XuÊt s¾c",IF(DO44&gt;=7.995,"Giái",IF(DO44&gt;=6.995,"Kh¸",IF(DO44&gt;=5.995,"TB Kh¸",IF(DO44&gt;=4.995,"Trung b×nh",IF(DO44&gt;=3.995,"YÕu",IF(DO44&lt;3.995,"KÐm")))))))</f>
        <v>#VALUE!</v>
      </c>
      <c r="DR44" s="835" t="str">
        <f t="shared" si="25"/>
        <v>Lªn líp</v>
      </c>
      <c r="DS44" s="584"/>
      <c r="DT44" s="584"/>
      <c r="DU44" s="584"/>
      <c r="DV44" s="585"/>
      <c r="DW44" s="586"/>
      <c r="DX44" s="586"/>
      <c r="DY44" s="586"/>
      <c r="DZ44" s="586"/>
      <c r="EA44" s="586"/>
      <c r="EB44" s="586"/>
      <c r="EC44" s="586"/>
    </row>
    <row r="45" spans="1:126" s="298" customFormat="1" ht="15" customHeight="1">
      <c r="A45" s="293"/>
      <c r="B45" s="294"/>
      <c r="C45" s="295"/>
      <c r="D45" s="295"/>
      <c r="E45" s="373"/>
      <c r="F45" s="373"/>
      <c r="G45" s="373"/>
      <c r="H45" s="373"/>
      <c r="I45" s="373"/>
      <c r="J45" s="373"/>
      <c r="K45" s="373"/>
      <c r="L45" s="374"/>
      <c r="M45" s="374"/>
      <c r="N45" s="374"/>
      <c r="O45" s="374"/>
      <c r="P45" s="374"/>
      <c r="Q45" s="374"/>
      <c r="R45" s="374"/>
      <c r="S45" s="373"/>
      <c r="T45" s="375"/>
      <c r="U45" s="373"/>
      <c r="V45" s="376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7"/>
      <c r="AL45" s="377"/>
      <c r="AM45" s="377"/>
      <c r="AN45" s="398"/>
      <c r="AO45" s="248"/>
      <c r="AP45" s="296"/>
      <c r="AQ45" s="375"/>
      <c r="AR45" s="375"/>
      <c r="AS45" s="375"/>
      <c r="AT45" s="375"/>
      <c r="AU45" s="375"/>
      <c r="AV45" s="375"/>
      <c r="AW45" s="375"/>
      <c r="AX45" s="375"/>
      <c r="AY45" s="375"/>
      <c r="AZ45" s="375"/>
      <c r="BA45" s="375"/>
      <c r="BB45" s="375"/>
      <c r="BC45" s="375"/>
      <c r="BD45" s="375"/>
      <c r="BE45" s="375"/>
      <c r="BF45" s="375"/>
      <c r="BG45" s="375"/>
      <c r="BH45" s="375"/>
      <c r="BI45" s="645"/>
      <c r="BJ45" s="645"/>
      <c r="BK45" s="645"/>
      <c r="BL45" s="645"/>
      <c r="BM45" s="375"/>
      <c r="BN45" s="375"/>
      <c r="BO45" s="375"/>
      <c r="BP45" s="375"/>
      <c r="BQ45" s="375"/>
      <c r="BR45" s="375"/>
      <c r="BS45" s="375"/>
      <c r="BT45" s="375"/>
      <c r="BU45" s="378"/>
      <c r="BV45" s="375"/>
      <c r="BW45" s="375"/>
      <c r="BX45" s="375"/>
      <c r="BY45" s="375"/>
      <c r="BZ45" s="306"/>
      <c r="CA45" s="306"/>
      <c r="CB45" s="454"/>
      <c r="CC45" s="454"/>
      <c r="CD45" s="386"/>
      <c r="CE45" s="306"/>
      <c r="CF45" s="375"/>
      <c r="CG45" s="375"/>
      <c r="CH45" s="375"/>
      <c r="CI45" s="375"/>
      <c r="CJ45" s="375"/>
      <c r="CK45" s="375"/>
      <c r="CL45" s="375"/>
      <c r="CM45" s="375"/>
      <c r="CN45" s="375"/>
      <c r="CO45" s="375"/>
      <c r="CP45" s="375"/>
      <c r="CQ45" s="375"/>
      <c r="CR45" s="375"/>
      <c r="CS45" s="375"/>
      <c r="CT45" s="375"/>
      <c r="CU45" s="375"/>
      <c r="CV45" s="645"/>
      <c r="CW45" s="645"/>
      <c r="CX45" s="645"/>
      <c r="CY45" s="645"/>
      <c r="CZ45" s="375"/>
      <c r="DA45" s="375"/>
      <c r="DB45" s="375"/>
      <c r="DC45" s="375"/>
      <c r="DD45" s="375"/>
      <c r="DE45" s="375"/>
      <c r="DF45" s="375"/>
      <c r="DG45" s="375"/>
      <c r="DH45" s="378"/>
      <c r="DI45" s="375"/>
      <c r="DJ45" s="375"/>
      <c r="DK45" s="375"/>
      <c r="DL45" s="375"/>
      <c r="DM45" s="306"/>
      <c r="DN45" s="306"/>
      <c r="DO45" s="454"/>
      <c r="DP45" s="454"/>
      <c r="DQ45" s="386" t="s">
        <v>220</v>
      </c>
      <c r="DR45" s="306"/>
      <c r="DS45" s="297"/>
      <c r="DT45" s="297"/>
      <c r="DU45" s="297"/>
      <c r="DV45" s="268"/>
    </row>
    <row r="46" spans="1:126" s="298" customFormat="1" ht="15" customHeight="1">
      <c r="A46" s="293"/>
      <c r="B46" s="294"/>
      <c r="C46" s="295"/>
      <c r="D46" s="295"/>
      <c r="E46" s="373"/>
      <c r="F46" s="373"/>
      <c r="G46" s="373"/>
      <c r="H46" s="373"/>
      <c r="I46" s="373"/>
      <c r="J46" s="373"/>
      <c r="K46" s="373"/>
      <c r="L46" s="374"/>
      <c r="M46" s="374"/>
      <c r="N46" s="374"/>
      <c r="O46" s="374"/>
      <c r="P46" s="374"/>
      <c r="Q46" s="374"/>
      <c r="R46" s="374"/>
      <c r="S46" s="373"/>
      <c r="T46" s="375"/>
      <c r="U46" s="373"/>
      <c r="V46" s="376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7"/>
      <c r="AL46" s="377"/>
      <c r="AM46" s="377"/>
      <c r="AN46" s="398"/>
      <c r="AO46" s="248"/>
      <c r="AP46" s="296"/>
      <c r="AQ46" s="375"/>
      <c r="AR46" s="375"/>
      <c r="AS46" s="375"/>
      <c r="AT46" s="375"/>
      <c r="AU46" s="375"/>
      <c r="AV46" s="375"/>
      <c r="AW46" s="375"/>
      <c r="AX46" s="375"/>
      <c r="AY46" s="375"/>
      <c r="AZ46" s="375"/>
      <c r="BA46" s="375"/>
      <c r="BB46" s="375"/>
      <c r="BC46" s="375"/>
      <c r="BD46" s="375"/>
      <c r="BE46" s="375"/>
      <c r="BF46" s="375"/>
      <c r="BG46" s="375"/>
      <c r="BH46" s="375"/>
      <c r="BI46" s="645">
        <v>113</v>
      </c>
      <c r="BJ46" s="645" t="s">
        <v>617</v>
      </c>
      <c r="BK46" s="645"/>
      <c r="BL46" s="645"/>
      <c r="BM46" s="375"/>
      <c r="BN46" s="375"/>
      <c r="BO46" s="375"/>
      <c r="BP46" s="375"/>
      <c r="BQ46" s="375"/>
      <c r="BR46" s="375"/>
      <c r="BS46" s="375"/>
      <c r="BT46" s="375"/>
      <c r="BU46" s="378"/>
      <c r="BV46" s="375"/>
      <c r="BW46" s="375"/>
      <c r="BX46" s="375"/>
      <c r="BY46" s="375"/>
      <c r="BZ46" s="306"/>
      <c r="CA46" s="306"/>
      <c r="CB46" s="890" t="s">
        <v>220</v>
      </c>
      <c r="CC46" s="891">
        <f>COUNTIF($CD$5:$CD$44,"Giái")</f>
        <v>2</v>
      </c>
      <c r="CD46" s="958" t="s">
        <v>618</v>
      </c>
      <c r="CE46" s="958"/>
      <c r="CF46" s="375"/>
      <c r="CG46" s="375"/>
      <c r="CH46" s="375"/>
      <c r="CI46" s="375"/>
      <c r="CJ46" s="375"/>
      <c r="CK46" s="375"/>
      <c r="CL46" s="375"/>
      <c r="CM46" s="375"/>
      <c r="CN46" s="375"/>
      <c r="CO46" s="375"/>
      <c r="CP46" s="375"/>
      <c r="CQ46" s="375"/>
      <c r="CR46" s="375"/>
      <c r="CS46" s="375"/>
      <c r="CT46" s="375"/>
      <c r="CU46" s="375"/>
      <c r="CV46" s="645"/>
      <c r="CW46" s="645"/>
      <c r="CX46" s="890" t="s">
        <v>220</v>
      </c>
      <c r="CY46" s="891">
        <f>COUNTIF($CY$5:$CY$44,"Giỏi")</f>
        <v>2</v>
      </c>
      <c r="CZ46" s="375"/>
      <c r="DA46" s="375"/>
      <c r="DB46" s="375"/>
      <c r="DC46" s="375"/>
      <c r="DD46" s="375"/>
      <c r="DE46" s="375"/>
      <c r="DF46" s="375"/>
      <c r="DG46" s="375"/>
      <c r="DH46" s="378"/>
      <c r="DI46" s="375"/>
      <c r="DJ46" s="375"/>
      <c r="DK46" s="375"/>
      <c r="DL46" s="375"/>
      <c r="DM46" s="306"/>
      <c r="DN46" s="306"/>
      <c r="DO46" s="454"/>
      <c r="DP46" s="454"/>
      <c r="DQ46" s="386" t="s">
        <v>221</v>
      </c>
      <c r="DR46" s="680" t="s">
        <v>220</v>
      </c>
      <c r="DS46" s="297"/>
      <c r="DT46" s="297"/>
      <c r="DU46" s="297"/>
      <c r="DV46" s="268"/>
    </row>
    <row r="47" spans="1:126" s="298" customFormat="1" ht="15" customHeight="1">
      <c r="A47" s="293"/>
      <c r="B47" s="294"/>
      <c r="C47" s="295"/>
      <c r="D47" s="295"/>
      <c r="E47" s="373"/>
      <c r="F47" s="373"/>
      <c r="G47" s="373"/>
      <c r="H47" s="373"/>
      <c r="I47" s="373"/>
      <c r="J47" s="373"/>
      <c r="K47" s="373"/>
      <c r="L47" s="374"/>
      <c r="M47" s="374"/>
      <c r="N47" s="374"/>
      <c r="O47" s="374"/>
      <c r="P47" s="374"/>
      <c r="Q47" s="374"/>
      <c r="R47" s="374"/>
      <c r="S47" s="373"/>
      <c r="T47" s="375"/>
      <c r="U47" s="373"/>
      <c r="V47" s="376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7"/>
      <c r="AL47" s="377"/>
      <c r="AM47" s="377"/>
      <c r="AN47" s="398"/>
      <c r="AO47" s="248"/>
      <c r="AP47" s="296"/>
      <c r="AQ47" s="375"/>
      <c r="AR47" s="375"/>
      <c r="AS47" s="375"/>
      <c r="AT47" s="375"/>
      <c r="AU47" s="375"/>
      <c r="AV47" s="375"/>
      <c r="AW47" s="375"/>
      <c r="AX47" s="375"/>
      <c r="AY47" s="375"/>
      <c r="AZ47" s="375"/>
      <c r="BA47" s="375"/>
      <c r="BB47" s="375"/>
      <c r="BC47" s="375"/>
      <c r="BD47" s="375"/>
      <c r="BE47" s="375"/>
      <c r="BF47" s="375"/>
      <c r="BG47" s="375"/>
      <c r="BH47" s="375"/>
      <c r="BI47" s="375"/>
      <c r="BJ47" s="375"/>
      <c r="BK47" s="375"/>
      <c r="BL47" s="375"/>
      <c r="BM47" s="375"/>
      <c r="BN47" s="375"/>
      <c r="BO47" s="375"/>
      <c r="BP47" s="375"/>
      <c r="BQ47" s="375"/>
      <c r="BR47" s="375"/>
      <c r="BS47" s="375"/>
      <c r="BT47" s="375"/>
      <c r="BU47" s="378"/>
      <c r="BV47" s="375"/>
      <c r="BW47" s="375"/>
      <c r="BX47" s="375"/>
      <c r="BY47" s="375"/>
      <c r="BZ47" s="306"/>
      <c r="CA47" s="306"/>
      <c r="CB47" s="892" t="s">
        <v>221</v>
      </c>
      <c r="CC47" s="893">
        <f>COUNTIF($CD$5:$CD$44,"Kh¸")</f>
        <v>3</v>
      </c>
      <c r="CD47" s="959">
        <f>COUNTIF($CE$5:$CE$44,"Lªn líp")</f>
        <v>39</v>
      </c>
      <c r="CE47" s="959"/>
      <c r="CF47" s="375"/>
      <c r="CG47" s="375"/>
      <c r="CH47" s="375"/>
      <c r="CI47" s="375"/>
      <c r="CJ47" s="375"/>
      <c r="CK47" s="375"/>
      <c r="CL47" s="375"/>
      <c r="CM47" s="375"/>
      <c r="CN47" s="375"/>
      <c r="CO47" s="375"/>
      <c r="CP47" s="375"/>
      <c r="CQ47" s="375"/>
      <c r="CR47" s="375"/>
      <c r="CS47" s="375"/>
      <c r="CT47" s="375"/>
      <c r="CU47" s="375"/>
      <c r="CV47" s="375"/>
      <c r="CW47" s="375"/>
      <c r="CX47" s="892" t="s">
        <v>221</v>
      </c>
      <c r="CY47" s="893">
        <f>COUNTIF($CY$5:$CY$44,"Khá")</f>
        <v>4</v>
      </c>
      <c r="CZ47" s="375"/>
      <c r="DA47" s="375"/>
      <c r="DB47" s="375"/>
      <c r="DC47" s="375"/>
      <c r="DD47" s="375"/>
      <c r="DE47" s="375"/>
      <c r="DF47" s="375"/>
      <c r="DG47" s="375"/>
      <c r="DH47" s="378"/>
      <c r="DI47" s="375"/>
      <c r="DJ47" s="375"/>
      <c r="DK47" s="375"/>
      <c r="DL47" s="375"/>
      <c r="DM47" s="306"/>
      <c r="DN47" s="306"/>
      <c r="DO47" s="454"/>
      <c r="DP47" s="454"/>
      <c r="DQ47" s="386" t="s">
        <v>223</v>
      </c>
      <c r="DR47" s="680" t="s">
        <v>221</v>
      </c>
      <c r="DS47" s="297"/>
      <c r="DT47" s="297"/>
      <c r="DU47" s="297"/>
      <c r="DV47" s="268"/>
    </row>
    <row r="48" spans="1:126" s="298" customFormat="1" ht="15" customHeight="1">
      <c r="A48" s="293"/>
      <c r="B48" s="294"/>
      <c r="C48" s="295"/>
      <c r="D48" s="295"/>
      <c r="E48" s="373"/>
      <c r="F48" s="373"/>
      <c r="G48" s="373"/>
      <c r="H48" s="373"/>
      <c r="I48" s="373"/>
      <c r="J48" s="373"/>
      <c r="K48" s="373"/>
      <c r="L48" s="374"/>
      <c r="M48" s="374"/>
      <c r="N48" s="374"/>
      <c r="O48" s="374"/>
      <c r="P48" s="374"/>
      <c r="Q48" s="374"/>
      <c r="R48" s="374"/>
      <c r="S48" s="373"/>
      <c r="T48" s="375"/>
      <c r="U48" s="373"/>
      <c r="V48" s="376"/>
      <c r="W48" s="375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7"/>
      <c r="AL48" s="377"/>
      <c r="AM48" s="377"/>
      <c r="AN48" s="398"/>
      <c r="AO48" s="248"/>
      <c r="AP48" s="296"/>
      <c r="AQ48" s="375"/>
      <c r="AR48" s="375"/>
      <c r="AS48" s="375"/>
      <c r="AT48" s="375"/>
      <c r="AU48" s="375"/>
      <c r="AV48" s="375"/>
      <c r="AW48" s="375"/>
      <c r="AX48" s="375"/>
      <c r="AY48" s="375"/>
      <c r="AZ48" s="375"/>
      <c r="BA48" s="375"/>
      <c r="BB48" s="375"/>
      <c r="BC48" s="375"/>
      <c r="BD48" s="375"/>
      <c r="BE48" s="375"/>
      <c r="BF48" s="375"/>
      <c r="BG48" s="375"/>
      <c r="BH48" s="375"/>
      <c r="BI48" s="375"/>
      <c r="BJ48" s="375"/>
      <c r="BK48" s="375"/>
      <c r="BL48" s="375"/>
      <c r="BM48" s="375"/>
      <c r="BN48" s="375"/>
      <c r="BO48" s="375"/>
      <c r="BP48" s="375"/>
      <c r="BQ48" s="375"/>
      <c r="BR48" s="375"/>
      <c r="BS48" s="375"/>
      <c r="BT48" s="375"/>
      <c r="BU48" s="378"/>
      <c r="BV48" s="375"/>
      <c r="BW48" s="375"/>
      <c r="BX48" s="375"/>
      <c r="BY48" s="375"/>
      <c r="BZ48" s="306"/>
      <c r="CA48" s="306"/>
      <c r="CB48" s="892" t="s">
        <v>619</v>
      </c>
      <c r="CC48" s="893">
        <f>COUNTIF($CD$5:$CD$44,"TB Kh¸")</f>
        <v>18</v>
      </c>
      <c r="CD48" s="953" t="s">
        <v>222</v>
      </c>
      <c r="CE48" s="953"/>
      <c r="CF48" s="375"/>
      <c r="CG48" s="375"/>
      <c r="CH48" s="375"/>
      <c r="CI48" s="375"/>
      <c r="CJ48" s="375"/>
      <c r="CK48" s="375"/>
      <c r="CL48" s="375"/>
      <c r="CM48" s="375"/>
      <c r="CN48" s="375"/>
      <c r="CO48" s="375"/>
      <c r="CP48" s="375"/>
      <c r="CQ48" s="375"/>
      <c r="CR48" s="375"/>
      <c r="CS48" s="375"/>
      <c r="CT48" s="375"/>
      <c r="CU48" s="375"/>
      <c r="CV48" s="375"/>
      <c r="CW48" s="375"/>
      <c r="CX48" s="892" t="s">
        <v>619</v>
      </c>
      <c r="CY48" s="893">
        <f>COUNTIF($CY$5:$CY$44,"TB khá")</f>
        <v>9</v>
      </c>
      <c r="CZ48" s="375"/>
      <c r="DA48" s="375"/>
      <c r="DB48" s="375"/>
      <c r="DC48" s="375"/>
      <c r="DD48" s="375"/>
      <c r="DE48" s="375"/>
      <c r="DF48" s="375"/>
      <c r="DG48" s="375"/>
      <c r="DH48" s="378"/>
      <c r="DI48" s="375"/>
      <c r="DJ48" s="375"/>
      <c r="DK48" s="375"/>
      <c r="DL48" s="375"/>
      <c r="DM48" s="306"/>
      <c r="DN48" s="306"/>
      <c r="DO48" s="454"/>
      <c r="DP48" s="454"/>
      <c r="DQ48" s="455"/>
      <c r="DR48" s="680" t="s">
        <v>223</v>
      </c>
      <c r="DS48" s="297"/>
      <c r="DT48" s="297"/>
      <c r="DU48" s="297"/>
      <c r="DV48" s="268"/>
    </row>
    <row r="49" spans="1:126" s="298" customFormat="1" ht="15" customHeight="1">
      <c r="A49" s="293"/>
      <c r="B49" s="294"/>
      <c r="C49" s="295"/>
      <c r="D49" s="295"/>
      <c r="E49" s="373"/>
      <c r="F49" s="373"/>
      <c r="G49" s="373"/>
      <c r="H49" s="373"/>
      <c r="I49" s="373"/>
      <c r="J49" s="373"/>
      <c r="K49" s="373"/>
      <c r="L49" s="374"/>
      <c r="M49" s="374"/>
      <c r="N49" s="374"/>
      <c r="O49" s="374"/>
      <c r="P49" s="374"/>
      <c r="Q49" s="374"/>
      <c r="R49" s="374"/>
      <c r="S49" s="373"/>
      <c r="T49" s="375"/>
      <c r="U49" s="373"/>
      <c r="V49" s="376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5"/>
      <c r="AH49" s="375"/>
      <c r="AI49" s="375"/>
      <c r="AJ49" s="375"/>
      <c r="AK49" s="377"/>
      <c r="AL49" s="377"/>
      <c r="AM49" s="377"/>
      <c r="AN49" s="398"/>
      <c r="AO49" s="248"/>
      <c r="AP49" s="296"/>
      <c r="AQ49" s="375"/>
      <c r="AR49" s="375"/>
      <c r="AS49" s="375"/>
      <c r="AT49" s="375"/>
      <c r="AU49" s="375"/>
      <c r="AV49" s="375"/>
      <c r="AW49" s="375"/>
      <c r="AX49" s="375"/>
      <c r="AY49" s="375"/>
      <c r="AZ49" s="375"/>
      <c r="BA49" s="375"/>
      <c r="BB49" s="375"/>
      <c r="BC49" s="375"/>
      <c r="BD49" s="375"/>
      <c r="BE49" s="375"/>
      <c r="BF49" s="375"/>
      <c r="BG49" s="375"/>
      <c r="BH49" s="375"/>
      <c r="BI49" s="375"/>
      <c r="BJ49" s="375"/>
      <c r="BK49" s="375"/>
      <c r="BL49" s="375"/>
      <c r="BM49" s="375"/>
      <c r="BN49" s="375"/>
      <c r="BO49" s="375"/>
      <c r="BP49" s="375"/>
      <c r="BQ49" s="375"/>
      <c r="BR49" s="375"/>
      <c r="BS49" s="375"/>
      <c r="BT49" s="375"/>
      <c r="BU49" s="378"/>
      <c r="BV49" s="375"/>
      <c r="BW49" s="375"/>
      <c r="BX49" s="375"/>
      <c r="BY49" s="375"/>
      <c r="BZ49" s="306"/>
      <c r="CA49" s="306"/>
      <c r="CB49" s="892" t="s">
        <v>620</v>
      </c>
      <c r="CC49" s="893">
        <f>COUNTIF($CD$5:$CD$44,"Trung b×nh")</f>
        <v>16</v>
      </c>
      <c r="CD49" s="960">
        <f>COUNTIF($CE$5:$CE$44,"Ngõng häc")</f>
        <v>1</v>
      </c>
      <c r="CE49" s="960"/>
      <c r="CF49" s="375"/>
      <c r="CG49" s="375"/>
      <c r="CH49" s="375"/>
      <c r="CI49" s="375"/>
      <c r="CJ49" s="375"/>
      <c r="CK49" s="375"/>
      <c r="CL49" s="375"/>
      <c r="CM49" s="375"/>
      <c r="CN49" s="375"/>
      <c r="CO49" s="375"/>
      <c r="CP49" s="375"/>
      <c r="CQ49" s="375"/>
      <c r="CR49" s="375"/>
      <c r="CS49" s="375"/>
      <c r="CT49" s="375"/>
      <c r="CU49" s="375"/>
      <c r="CV49" s="375"/>
      <c r="CW49" s="375"/>
      <c r="CX49" s="892" t="s">
        <v>620</v>
      </c>
      <c r="CY49" s="893">
        <f>COUNTIF($CY$5:$CY$44,"Trung bình")</f>
        <v>19</v>
      </c>
      <c r="CZ49" s="375"/>
      <c r="DA49" s="375"/>
      <c r="DB49" s="375"/>
      <c r="DC49" s="375"/>
      <c r="DD49" s="375"/>
      <c r="DE49" s="375"/>
      <c r="DF49" s="375"/>
      <c r="DG49" s="375"/>
      <c r="DH49" s="378"/>
      <c r="DI49" s="375"/>
      <c r="DJ49" s="375"/>
      <c r="DK49" s="375"/>
      <c r="DL49" s="375"/>
      <c r="DM49" s="306"/>
      <c r="DN49" s="306"/>
      <c r="DO49" s="454"/>
      <c r="DP49" s="454"/>
      <c r="DQ49" s="455"/>
      <c r="DR49" s="645"/>
      <c r="DS49" s="297"/>
      <c r="DT49" s="297"/>
      <c r="DU49" s="297"/>
      <c r="DV49" s="268"/>
    </row>
    <row r="50" spans="1:126" s="298" customFormat="1" ht="15" customHeight="1">
      <c r="A50" s="293"/>
      <c r="B50" s="294"/>
      <c r="C50" s="295"/>
      <c r="D50" s="295"/>
      <c r="E50" s="373"/>
      <c r="F50" s="373"/>
      <c r="G50" s="373"/>
      <c r="H50" s="373"/>
      <c r="I50" s="373"/>
      <c r="J50" s="373"/>
      <c r="K50" s="373"/>
      <c r="L50" s="374"/>
      <c r="M50" s="374"/>
      <c r="N50" s="374"/>
      <c r="O50" s="374"/>
      <c r="P50" s="374"/>
      <c r="Q50" s="374"/>
      <c r="R50" s="374"/>
      <c r="S50" s="373"/>
      <c r="T50" s="375"/>
      <c r="U50" s="373"/>
      <c r="V50" s="376"/>
      <c r="W50" s="375"/>
      <c r="X50" s="375"/>
      <c r="Y50" s="375"/>
      <c r="Z50" s="375"/>
      <c r="AA50" s="375"/>
      <c r="AB50" s="375"/>
      <c r="AC50" s="375"/>
      <c r="AD50" s="375"/>
      <c r="AE50" s="375"/>
      <c r="AF50" s="375"/>
      <c r="AG50" s="375"/>
      <c r="AH50" s="375"/>
      <c r="AI50" s="375"/>
      <c r="AJ50" s="375"/>
      <c r="AK50" s="377"/>
      <c r="AL50" s="377"/>
      <c r="AM50" s="377"/>
      <c r="AN50" s="398"/>
      <c r="AO50" s="248"/>
      <c r="AP50" s="296"/>
      <c r="AQ50" s="375"/>
      <c r="AR50" s="375"/>
      <c r="AS50" s="375"/>
      <c r="AT50" s="375"/>
      <c r="AU50" s="375"/>
      <c r="AV50" s="375"/>
      <c r="AW50" s="375"/>
      <c r="AX50" s="375"/>
      <c r="AY50" s="375"/>
      <c r="AZ50" s="375"/>
      <c r="BA50" s="375"/>
      <c r="BB50" s="375"/>
      <c r="BC50" s="375"/>
      <c r="BD50" s="375"/>
      <c r="BE50" s="375"/>
      <c r="BF50" s="375"/>
      <c r="BG50" s="375"/>
      <c r="BH50" s="375"/>
      <c r="BI50" s="375"/>
      <c r="BJ50" s="375"/>
      <c r="BK50" s="375"/>
      <c r="BL50" s="375"/>
      <c r="BM50" s="375"/>
      <c r="BN50" s="375"/>
      <c r="BO50" s="375"/>
      <c r="BP50" s="375"/>
      <c r="BQ50" s="375"/>
      <c r="BR50" s="375"/>
      <c r="BS50" s="375"/>
      <c r="BT50" s="375"/>
      <c r="BU50" s="378"/>
      <c r="BV50" s="375"/>
      <c r="BW50" s="375"/>
      <c r="BX50" s="375"/>
      <c r="BY50" s="375"/>
      <c r="BZ50" s="306"/>
      <c r="CA50" s="306"/>
      <c r="CB50" s="892" t="s">
        <v>621</v>
      </c>
      <c r="CC50" s="893">
        <f>COUNTIF($CD$5:$CD$44,"YÕu")</f>
        <v>1</v>
      </c>
      <c r="CD50" s="953" t="s">
        <v>224</v>
      </c>
      <c r="CE50" s="953"/>
      <c r="CF50" s="375"/>
      <c r="CG50" s="375"/>
      <c r="CH50" s="375"/>
      <c r="CI50" s="375"/>
      <c r="CJ50" s="375"/>
      <c r="CK50" s="375"/>
      <c r="CL50" s="375"/>
      <c r="CM50" s="375"/>
      <c r="CN50" s="375"/>
      <c r="CO50" s="375"/>
      <c r="CP50" s="375"/>
      <c r="CQ50" s="375"/>
      <c r="CR50" s="375"/>
      <c r="CS50" s="375"/>
      <c r="CT50" s="375"/>
      <c r="CU50" s="375"/>
      <c r="CV50" s="375"/>
      <c r="CW50" s="375"/>
      <c r="CX50" s="892" t="s">
        <v>621</v>
      </c>
      <c r="CY50" s="893">
        <f>COUNTIF($CY$5:$CY$44,"Yếu")</f>
        <v>4</v>
      </c>
      <c r="CZ50" s="375"/>
      <c r="DA50" s="375"/>
      <c r="DB50" s="375"/>
      <c r="DC50" s="375"/>
      <c r="DD50" s="375"/>
      <c r="DE50" s="375"/>
      <c r="DF50" s="375"/>
      <c r="DG50" s="375"/>
      <c r="DH50" s="378"/>
      <c r="DI50" s="375"/>
      <c r="DJ50" s="375"/>
      <c r="DK50" s="375"/>
      <c r="DL50" s="375"/>
      <c r="DM50" s="306"/>
      <c r="DN50" s="306"/>
      <c r="DO50" s="454"/>
      <c r="DP50" s="454"/>
      <c r="DQ50" s="455"/>
      <c r="DR50" s="645" t="e">
        <f>#REF!-#REF!</f>
        <v>#REF!</v>
      </c>
      <c r="DS50" s="297"/>
      <c r="DT50" s="297"/>
      <c r="DU50" s="297"/>
      <c r="DV50" s="268"/>
    </row>
    <row r="51" spans="1:126" s="298" customFormat="1" ht="15" customHeight="1">
      <c r="A51" s="293"/>
      <c r="B51" s="294"/>
      <c r="C51" s="295"/>
      <c r="D51" s="295"/>
      <c r="E51" s="373"/>
      <c r="F51" s="373"/>
      <c r="G51" s="373"/>
      <c r="H51" s="373"/>
      <c r="I51" s="373"/>
      <c r="J51" s="373"/>
      <c r="K51" s="373"/>
      <c r="L51" s="374"/>
      <c r="M51" s="374"/>
      <c r="N51" s="374"/>
      <c r="O51" s="374"/>
      <c r="P51" s="374"/>
      <c r="Q51" s="374"/>
      <c r="R51" s="374"/>
      <c r="S51" s="373"/>
      <c r="T51" s="375"/>
      <c r="U51" s="373"/>
      <c r="V51" s="376"/>
      <c r="W51" s="375"/>
      <c r="X51" s="375"/>
      <c r="Y51" s="375"/>
      <c r="Z51" s="375"/>
      <c r="AA51" s="375"/>
      <c r="AB51" s="375"/>
      <c r="AC51" s="375"/>
      <c r="AD51" s="375"/>
      <c r="AE51" s="375"/>
      <c r="AF51" s="375"/>
      <c r="AG51" s="375"/>
      <c r="AH51" s="375"/>
      <c r="AI51" s="375"/>
      <c r="AJ51" s="375"/>
      <c r="AK51" s="377"/>
      <c r="AL51" s="377"/>
      <c r="AM51" s="377"/>
      <c r="AN51" s="398"/>
      <c r="AO51" s="248"/>
      <c r="AP51" s="296"/>
      <c r="AQ51" s="375"/>
      <c r="AR51" s="375"/>
      <c r="AS51" s="375"/>
      <c r="AT51" s="375"/>
      <c r="AU51" s="375"/>
      <c r="AV51" s="375"/>
      <c r="AW51" s="375"/>
      <c r="AX51" s="375"/>
      <c r="AY51" s="375"/>
      <c r="AZ51" s="375"/>
      <c r="BA51" s="375"/>
      <c r="BB51" s="375"/>
      <c r="BC51" s="375"/>
      <c r="BD51" s="375"/>
      <c r="BE51" s="375"/>
      <c r="BF51" s="375"/>
      <c r="BG51" s="375"/>
      <c r="BH51" s="375"/>
      <c r="BI51" s="375"/>
      <c r="BJ51" s="375"/>
      <c r="BK51" s="375"/>
      <c r="BL51" s="375"/>
      <c r="BM51" s="375"/>
      <c r="BN51" s="375"/>
      <c r="BO51" s="375"/>
      <c r="BP51" s="375"/>
      <c r="BQ51" s="375"/>
      <c r="BR51" s="375"/>
      <c r="BS51" s="375"/>
      <c r="BT51" s="375"/>
      <c r="BU51" s="378"/>
      <c r="BV51" s="375"/>
      <c r="BW51" s="375"/>
      <c r="BX51" s="375"/>
      <c r="BY51" s="375"/>
      <c r="BZ51" s="306"/>
      <c r="CA51" s="306"/>
      <c r="CB51" s="894" t="s">
        <v>622</v>
      </c>
      <c r="CC51" s="895">
        <f>COUNTIF($CD$5:$CD$44,"KÐm")</f>
        <v>0</v>
      </c>
      <c r="CD51" s="954">
        <f>COUNTIF($CE$5:$CE$44,"Th«i häc")</f>
        <v>0</v>
      </c>
      <c r="CE51" s="954"/>
      <c r="CF51" s="375"/>
      <c r="CG51" s="375"/>
      <c r="CH51" s="375"/>
      <c r="CI51" s="375"/>
      <c r="CJ51" s="375"/>
      <c r="CK51" s="375"/>
      <c r="CL51" s="375"/>
      <c r="CM51" s="375"/>
      <c r="CN51" s="375"/>
      <c r="CO51" s="375"/>
      <c r="CP51" s="375"/>
      <c r="CQ51" s="375"/>
      <c r="CR51" s="375"/>
      <c r="CS51" s="375"/>
      <c r="CT51" s="375"/>
      <c r="CU51" s="375"/>
      <c r="CV51" s="375"/>
      <c r="CW51" s="375"/>
      <c r="CX51" s="894" t="s">
        <v>622</v>
      </c>
      <c r="CY51" s="895">
        <f>COUNTIF($CY$5:$CY$44,"Kém")</f>
        <v>2</v>
      </c>
      <c r="CZ51" s="375"/>
      <c r="DA51" s="375"/>
      <c r="DB51" s="375"/>
      <c r="DC51" s="375"/>
      <c r="DD51" s="375"/>
      <c r="DE51" s="375"/>
      <c r="DF51" s="375"/>
      <c r="DG51" s="375"/>
      <c r="DH51" s="378"/>
      <c r="DI51" s="375"/>
      <c r="DJ51" s="375"/>
      <c r="DK51" s="375"/>
      <c r="DL51" s="375"/>
      <c r="DM51" s="306"/>
      <c r="DN51" s="306"/>
      <c r="DO51" s="454"/>
      <c r="DP51" s="454"/>
      <c r="DQ51" s="455"/>
      <c r="DR51" s="645"/>
      <c r="DS51" s="297"/>
      <c r="DT51" s="297"/>
      <c r="DU51" s="297"/>
      <c r="DV51" s="268"/>
    </row>
    <row r="52" spans="1:126" s="298" customFormat="1" ht="15" customHeight="1">
      <c r="A52" s="293"/>
      <c r="B52" s="294"/>
      <c r="C52" s="295"/>
      <c r="D52" s="295"/>
      <c r="E52" s="373"/>
      <c r="F52" s="373"/>
      <c r="G52" s="373"/>
      <c r="H52" s="373"/>
      <c r="I52" s="373"/>
      <c r="J52" s="373"/>
      <c r="K52" s="373"/>
      <c r="L52" s="374"/>
      <c r="M52" s="374"/>
      <c r="N52" s="374"/>
      <c r="O52" s="374"/>
      <c r="P52" s="374"/>
      <c r="Q52" s="374"/>
      <c r="R52" s="374"/>
      <c r="S52" s="373"/>
      <c r="T52" s="375"/>
      <c r="U52" s="373"/>
      <c r="V52" s="376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5"/>
      <c r="AJ52" s="375"/>
      <c r="AK52" s="377"/>
      <c r="AL52" s="377"/>
      <c r="AM52" s="377"/>
      <c r="AN52" s="398"/>
      <c r="AO52" s="248"/>
      <c r="AP52" s="296"/>
      <c r="AQ52" s="375"/>
      <c r="AR52" s="375"/>
      <c r="AS52" s="375"/>
      <c r="AT52" s="375"/>
      <c r="AU52" s="375"/>
      <c r="AV52" s="375"/>
      <c r="AW52" s="375"/>
      <c r="AX52" s="375"/>
      <c r="AY52" s="375"/>
      <c r="AZ52" s="375"/>
      <c r="BA52" s="375"/>
      <c r="BB52" s="375"/>
      <c r="BC52" s="375"/>
      <c r="BD52" s="375"/>
      <c r="BE52" s="375"/>
      <c r="BF52" s="375"/>
      <c r="BG52" s="375"/>
      <c r="BH52" s="375"/>
      <c r="BI52" s="375"/>
      <c r="BJ52" s="375"/>
      <c r="BK52" s="375"/>
      <c r="BL52" s="375"/>
      <c r="BM52" s="375"/>
      <c r="BN52" s="375"/>
      <c r="BO52" s="375"/>
      <c r="BP52" s="375"/>
      <c r="BQ52" s="375"/>
      <c r="BR52" s="375"/>
      <c r="BS52" s="375"/>
      <c r="BT52" s="375"/>
      <c r="BU52" s="378"/>
      <c r="BV52" s="375"/>
      <c r="BW52" s="375"/>
      <c r="BX52" s="375"/>
      <c r="BY52" s="375"/>
      <c r="BZ52" s="306"/>
      <c r="CA52" s="306"/>
      <c r="CB52" s="889" t="s">
        <v>623</v>
      </c>
      <c r="CC52" s="955">
        <f>SUM(CD46:CD51)</f>
        <v>40</v>
      </c>
      <c r="CD52" s="956"/>
      <c r="CE52" s="957"/>
      <c r="CF52" s="375"/>
      <c r="CG52" s="375"/>
      <c r="CH52" s="375"/>
      <c r="CI52" s="375"/>
      <c r="CJ52" s="375"/>
      <c r="CK52" s="375"/>
      <c r="CL52" s="375"/>
      <c r="CM52" s="375"/>
      <c r="CN52" s="375"/>
      <c r="CO52" s="375"/>
      <c r="CP52" s="375"/>
      <c r="CQ52" s="375"/>
      <c r="CR52" s="375"/>
      <c r="CS52" s="375"/>
      <c r="CT52" s="375"/>
      <c r="CU52" s="375"/>
      <c r="CV52" s="375"/>
      <c r="CW52" s="375"/>
      <c r="CX52" s="375"/>
      <c r="CY52" s="373">
        <f>SUM(CY46:CY51)</f>
        <v>40</v>
      </c>
      <c r="CZ52" s="375"/>
      <c r="DA52" s="375"/>
      <c r="DB52" s="375"/>
      <c r="DC52" s="375"/>
      <c r="DD52" s="375"/>
      <c r="DE52" s="375"/>
      <c r="DF52" s="375"/>
      <c r="DG52" s="375"/>
      <c r="DH52" s="378"/>
      <c r="DI52" s="375"/>
      <c r="DJ52" s="375"/>
      <c r="DK52" s="375"/>
      <c r="DL52" s="375"/>
      <c r="DM52" s="306"/>
      <c r="DN52" s="306"/>
      <c r="DO52" s="454"/>
      <c r="DP52" s="454"/>
      <c r="DQ52" s="455"/>
      <c r="DR52" s="645"/>
      <c r="DS52" s="297"/>
      <c r="DT52" s="297"/>
      <c r="DU52" s="297"/>
      <c r="DV52" s="268"/>
    </row>
    <row r="53" spans="1:126" ht="13.5" customHeight="1">
      <c r="A53" s="402">
        <v>11</v>
      </c>
      <c r="B53" s="317" t="s">
        <v>292</v>
      </c>
      <c r="C53" s="327" t="s">
        <v>169</v>
      </c>
      <c r="D53" s="753" t="s">
        <v>468</v>
      </c>
      <c r="E53" s="368">
        <v>6</v>
      </c>
      <c r="F53" s="368"/>
      <c r="G53" s="257">
        <v>5</v>
      </c>
      <c r="H53" s="257"/>
      <c r="I53" s="257">
        <v>6</v>
      </c>
      <c r="J53" s="257">
        <v>3</v>
      </c>
      <c r="K53" s="257">
        <v>4</v>
      </c>
      <c r="L53" s="355">
        <v>3</v>
      </c>
      <c r="M53" s="355">
        <v>6</v>
      </c>
      <c r="N53" s="355"/>
      <c r="O53" s="355">
        <v>5</v>
      </c>
      <c r="P53" s="355">
        <v>4</v>
      </c>
      <c r="Q53" s="355"/>
      <c r="R53" s="355"/>
      <c r="S53" s="257"/>
      <c r="T53" s="257"/>
      <c r="U53" s="257">
        <f>O53*$O$4+M53*$M$4+K53*$K$4+I53*$I$4+G53*$G$4+E53*$E$4</f>
        <v>131</v>
      </c>
      <c r="V53" s="356">
        <f>U53/$U$4</f>
        <v>5.24</v>
      </c>
      <c r="W53" s="257">
        <v>6</v>
      </c>
      <c r="X53" s="257"/>
      <c r="Y53" s="257">
        <v>6</v>
      </c>
      <c r="Z53" s="257"/>
      <c r="AA53" s="257">
        <v>8</v>
      </c>
      <c r="AB53" s="257"/>
      <c r="AC53" s="257">
        <v>6</v>
      </c>
      <c r="AD53" s="257"/>
      <c r="AE53" s="257">
        <v>5</v>
      </c>
      <c r="AF53" s="257"/>
      <c r="AG53" s="257">
        <v>6</v>
      </c>
      <c r="AH53" s="258"/>
      <c r="AI53" s="257">
        <v>7</v>
      </c>
      <c r="AJ53" s="258"/>
      <c r="AK53" s="257">
        <f>AI53*$AI$4+AG53*$AG$4+AE53*$AE$4+AC53*$AC$4+AA53*$AA$4+Y53*$Y$4+W53*$W$4</f>
        <v>156</v>
      </c>
      <c r="AL53" s="357">
        <f>AK53/$AK$4</f>
        <v>6.24</v>
      </c>
      <c r="AM53" s="357">
        <f>(AK53+U53)/$AM$4</f>
        <v>5.74</v>
      </c>
      <c r="AN53" s="256" t="str">
        <f>IF(AM53&gt;=8.995,"XuÊt s¾c",IF(AM53&gt;=7.995,"Giái",IF(AM53&gt;=6.995,"Kh¸",IF(AM53&gt;=5.995,"TB Kh¸",IF(AM53&gt;=4.995,"Trung b×nh",IF(AM53&gt;=3.995,"YÕu",IF(AM53&lt;3.995,"KÐm")))))))</f>
        <v>Trung b×nh</v>
      </c>
      <c r="AO53" s="860">
        <f>SUM((IF(E53&gt;=5,0,$E$4)),(IF(G53&gt;=5,0,$G$4)),(IF(I53&gt;=5,0,$I$4)),(IF(K53&gt;=5,0,$K$4)),(IF(M53&gt;=5,0,$M$4)),(IF(O53&gt;=5,0,$O$4)),(IF(Y53&gt;=5,0,$Y$4)),(IF(AE53&gt;=5,0,$AE$4)),(IF(AC53&gt;=5,0,$AC$4)),(IF(W53&gt;=5,0,$W$4)),(IF(AG53&gt;=5,0,$AG$4)),(IF(AI53&gt;=5,0,$AI$4)),(IF(AA53&gt;=5,0,$AA$4)))</f>
        <v>5</v>
      </c>
      <c r="AP53" s="389" t="str">
        <f>IF($AM53&lt;3.495,"Th«i häc",IF($AM53&lt;4.995,"Ngõng häc",IF($AL53&gt;25,"Ngõng häc","Lªn Líp")))</f>
        <v>Lªn Líp</v>
      </c>
      <c r="AQ53" s="257">
        <v>6</v>
      </c>
      <c r="AR53" s="258"/>
      <c r="AS53" s="257">
        <v>5</v>
      </c>
      <c r="AT53" s="258"/>
      <c r="AU53" s="257">
        <v>5</v>
      </c>
      <c r="AV53" s="258"/>
      <c r="AW53" s="257">
        <v>5</v>
      </c>
      <c r="AX53" s="258"/>
      <c r="AY53" s="257">
        <v>8</v>
      </c>
      <c r="AZ53" s="359"/>
      <c r="BA53" s="257"/>
      <c r="BB53" s="359"/>
      <c r="BC53" s="257">
        <v>2</v>
      </c>
      <c r="BD53" s="359">
        <v>2</v>
      </c>
      <c r="BE53" s="257">
        <v>2</v>
      </c>
      <c r="BF53" s="359">
        <v>2</v>
      </c>
      <c r="BG53" s="257"/>
      <c r="BH53" s="359"/>
      <c r="BI53" s="257">
        <f>BG53*$BG$4+BE53*$BE$4+BC53*$BC$4+BA53*$BA$4+AY53*$AY$4+AW53*$AW$4+AU53*$AU$4+AS53*$AS$4+AQ53*$AQ$4</f>
        <v>99</v>
      </c>
      <c r="BJ53" s="434">
        <f>BI53/$BI$4</f>
        <v>3.5357142857142856</v>
      </c>
      <c r="BK53" s="860">
        <f>SUM((IF(AQ53&gt;=5,0,$AQ$4)),(IF(AS53&gt;=5,0,$AS$4)),(IF(AU53&gt;=5,0,$AU$4)),(IF(AW53&gt;=5,0,$AW$4)),(IF(AY53&gt;=5,0,$AY$4)),(IF(BA53&gt;=5,0,$BA$4)),(IF(BC53&gt;=5,0,$BC$4)),(IF(BE53&gt;=5,0,$BE$4)),(IF(BG53&gt;=5,0,$BG$4)),AO53)</f>
        <v>18</v>
      </c>
      <c r="BL53" s="257"/>
      <c r="BM53" s="359"/>
      <c r="BN53" s="257"/>
      <c r="BO53" s="359"/>
      <c r="BP53" s="257"/>
      <c r="BQ53" s="359"/>
      <c r="BR53" s="257"/>
      <c r="BS53" s="359"/>
      <c r="BT53" s="257"/>
      <c r="BU53" s="360"/>
      <c r="BV53" s="257"/>
      <c r="BW53" s="359"/>
      <c r="BX53" s="257"/>
      <c r="BY53" s="359"/>
      <c r="BZ53" s="257">
        <f>BX53*$BX$4+BV53*$BV$4+BT53*$BT$4+BR53*$BR$4+BP53*$BP$4+BN53*$BN$4+BL53*$BL$4</f>
        <v>0</v>
      </c>
      <c r="CA53" s="357">
        <f>BZ53/$BZ$4</f>
        <v>0</v>
      </c>
      <c r="CB53" s="889"/>
      <c r="CC53" s="955"/>
      <c r="CD53" s="956"/>
      <c r="CE53" s="957"/>
      <c r="CF53" s="257"/>
      <c r="CG53" s="258"/>
      <c r="CH53" s="257"/>
      <c r="CI53" s="258"/>
      <c r="CJ53" s="257"/>
      <c r="CK53" s="258"/>
      <c r="CL53" s="257"/>
      <c r="CM53" s="258"/>
      <c r="CN53" s="257"/>
      <c r="CO53" s="359"/>
      <c r="CP53" s="257"/>
      <c r="CQ53" s="359"/>
      <c r="CR53" s="257"/>
      <c r="CS53" s="359"/>
      <c r="CT53" s="257"/>
      <c r="CU53" s="359"/>
      <c r="CV53" s="257" t="e">
        <f>#REF!*$BG$4+CT53*$BE$4+CR53*$BC$4+CP53*$BA$4+CN53*$AY$4+CL53*$AW$4+CJ53*$AU$4+CH53*$AS$4+CF53*$AQ$4</f>
        <v>#REF!</v>
      </c>
      <c r="CW53" s="434" t="e">
        <f>CV53/$BI$4</f>
        <v>#REF!</v>
      </c>
      <c r="CX53" s="860" t="e">
        <f>SUM((IF(CF53&gt;=5,0,$AQ$4)),(IF(CH53&gt;=5,0,$AS$4)),(IF(CJ53&gt;=5,0,$AU$4)),(IF(CL53&gt;=5,0,$AW$4)),(IF(CN53&gt;=5,0,$AY$4)),(IF(CP53&gt;=5,0,$BA$4)),(IF(CR53&gt;=5,0,$BC$4)),(IF(CT53&gt;=5,0,$BE$4)),(IF(#REF!&gt;=5,0,$BG$4)),CD53)</f>
        <v>#REF!</v>
      </c>
      <c r="CY53" s="257"/>
      <c r="CZ53" s="359"/>
      <c r="DA53" s="257"/>
      <c r="DB53" s="359"/>
      <c r="DC53" s="257"/>
      <c r="DD53" s="359"/>
      <c r="DE53" s="257"/>
      <c r="DF53" s="359"/>
      <c r="DG53" s="257"/>
      <c r="DH53" s="360"/>
      <c r="DI53" s="257"/>
      <c r="DJ53" s="359"/>
      <c r="DK53" s="257"/>
      <c r="DL53" s="359"/>
      <c r="DM53" s="257">
        <f>DK53*$BX$4+DI53*$BV$4+DG53*$BT$4+DE53*$BR$4+DC53*$BP$4+DA53*$BN$4+CY53*$BL$4</f>
        <v>0</v>
      </c>
      <c r="DN53" s="357">
        <f>DM53/$BZ$4</f>
        <v>0</v>
      </c>
      <c r="DO53" s="357" t="e">
        <f>(DM53+CV53)/$CB$4</f>
        <v>#REF!</v>
      </c>
      <c r="DP53" s="845" t="e">
        <f>SUM((IF(CY53&gt;=5,0,$BL$4)),(IF(DA53&gt;=5,0,$BN$4)),(IF(DC53&gt;=5,0,$BP$4)),(IF(DE53&gt;=5,0,$BR$4)),(IF(DG53&gt;=5,0,$BT$4)),(IF(DI53&gt;=5,0,$BV$4)),(IF(DK53&gt;=5,0,$BX$4)),CX53)</f>
        <v>#REF!</v>
      </c>
      <c r="DQ53" s="256" t="e">
        <f>IF(DO53&gt;=8.995,"XuÊt s¾c",IF(DO53&gt;=7.995,"Giái",IF(DO53&gt;=6.995,"Kh¸",IF(DO53&gt;=5.995,"TB Kh¸",IF(DO53&gt;=4.995,"Trung b×nh",IF(DO53&gt;=3.995,"YÕu",IF(DO53&lt;3.995,"KÐm")))))))</f>
        <v>#REF!</v>
      </c>
      <c r="DR53" s="832" t="str">
        <f>IF($CB53&lt;3.495,"Th«i häc",IF($CB53&lt;4.995,"Ngõng häc",IF($CB53&gt;25,"Ngõng häc","Lªn líp")))</f>
        <v>Th«i häc</v>
      </c>
      <c r="DS53" s="262"/>
      <c r="DT53" s="262"/>
      <c r="DU53" s="262"/>
      <c r="DV53" s="265"/>
    </row>
    <row r="54" spans="1:126" ht="13.5" customHeight="1">
      <c r="A54" s="256">
        <v>4</v>
      </c>
      <c r="B54" s="232" t="s">
        <v>196</v>
      </c>
      <c r="C54" s="326" t="s">
        <v>284</v>
      </c>
      <c r="D54" s="749" t="s">
        <v>464</v>
      </c>
      <c r="E54" s="366">
        <v>7</v>
      </c>
      <c r="F54" s="367"/>
      <c r="G54" s="355">
        <v>5</v>
      </c>
      <c r="H54" s="257"/>
      <c r="I54" s="355">
        <v>6</v>
      </c>
      <c r="J54" s="257"/>
      <c r="K54" s="355">
        <v>6</v>
      </c>
      <c r="L54" s="363"/>
      <c r="M54" s="355">
        <v>5</v>
      </c>
      <c r="N54" s="363"/>
      <c r="O54" s="355">
        <v>5</v>
      </c>
      <c r="P54" s="363"/>
      <c r="Q54" s="355"/>
      <c r="R54" s="363"/>
      <c r="S54" s="355">
        <v>7</v>
      </c>
      <c r="T54" s="355"/>
      <c r="U54" s="257">
        <f>O54*$O$4+M54*$M$4+K54*$K$4+I54*$I$4+G54*$G$4+E54*$E$4</f>
        <v>143</v>
      </c>
      <c r="V54" s="356">
        <f>U54/$U$4</f>
        <v>5.72</v>
      </c>
      <c r="W54" s="257">
        <v>7</v>
      </c>
      <c r="X54" s="257"/>
      <c r="Y54" s="257">
        <v>5</v>
      </c>
      <c r="Z54" s="257"/>
      <c r="AA54" s="257">
        <v>8</v>
      </c>
      <c r="AB54" s="257"/>
      <c r="AC54" s="257">
        <v>8</v>
      </c>
      <c r="AD54" s="257"/>
      <c r="AE54" s="257">
        <v>7</v>
      </c>
      <c r="AF54" s="257"/>
      <c r="AG54" s="257">
        <v>6</v>
      </c>
      <c r="AH54" s="258"/>
      <c r="AI54" s="257">
        <v>6</v>
      </c>
      <c r="AJ54" s="258"/>
      <c r="AK54" s="257">
        <f>AI54*$AI$4+AG54*$AG$4+AE54*$AE$4+AC54*$AC$4+AA54*$AA$4+Y54*$Y$4+W54*$W$4</f>
        <v>169</v>
      </c>
      <c r="AL54" s="357">
        <f>AK54/$AK$4</f>
        <v>6.76</v>
      </c>
      <c r="AM54" s="357">
        <f>(AK54+U54)/$AM$4</f>
        <v>6.24</v>
      </c>
      <c r="AN54" s="256" t="str">
        <f>IF(AM54&gt;=8.995,"XuÊt s¾c",IF(AM54&gt;=7.995,"Giái",IF(AM54&gt;=6.995,"Kh¸",IF(AM54&gt;=5.995,"TB Kh¸",IF(AM54&gt;=4.995,"Trung b×nh",IF(AM54&gt;=3.995,"YÕu",IF(AM54&lt;3.995,"KÐm")))))))</f>
        <v>TB Kh¸</v>
      </c>
      <c r="AO54" s="860">
        <f>SUM((IF(E54&gt;=5,0,$E$4)),(IF(G54&gt;=5,0,$G$4)),(IF(I54&gt;=5,0,$I$4)),(IF(K54&gt;=5,0,$K$4)),(IF(M54&gt;=5,0,$M$4)),(IF(O54&gt;=5,0,$O$4)),(IF(Y54&gt;=5,0,$Y$4)),(IF(AE54&gt;=5,0,$AE$4)),(IF(AC54&gt;=5,0,$AC$4)),(IF(W54&gt;=5,0,$W$4)),(IF(AG54&gt;=5,0,$AG$4)),(IF(AI54&gt;=5,0,$AI$4)),(IF(AA54&gt;=5,0,$AA$4)))</f>
        <v>0</v>
      </c>
      <c r="AP54" s="389" t="str">
        <f>IF($AM54&lt;3.495,"Th«i häc",IF($AM54&lt;4.995,"Ngõng häc",IF($AL54&gt;25,"Ngõng häc","Lªn Líp")))</f>
        <v>Lªn Líp</v>
      </c>
      <c r="AQ54" s="257">
        <v>6</v>
      </c>
      <c r="AR54" s="258"/>
      <c r="AS54" s="257">
        <v>6</v>
      </c>
      <c r="AT54" s="258"/>
      <c r="AU54" s="257">
        <v>6</v>
      </c>
      <c r="AV54" s="258"/>
      <c r="AW54" s="257">
        <v>6</v>
      </c>
      <c r="AX54" s="258"/>
      <c r="AY54" s="257">
        <v>7</v>
      </c>
      <c r="AZ54" s="359"/>
      <c r="BA54" s="257">
        <v>7</v>
      </c>
      <c r="BB54" s="359"/>
      <c r="BC54" s="257">
        <v>9</v>
      </c>
      <c r="BD54" s="359"/>
      <c r="BE54" s="257">
        <v>6</v>
      </c>
      <c r="BF54" s="359"/>
      <c r="BG54" s="257">
        <v>5</v>
      </c>
      <c r="BH54" s="359"/>
      <c r="BI54" s="257">
        <f>BG54*$BG$4+BE54*$BE$4+BC54*$BC$4+BA54*$BA$4+AY54*$AY$4+AW54*$AW$4+AU54*$AU$4+AS54*$AS$4+AQ54*$AQ$4</f>
        <v>181</v>
      </c>
      <c r="BJ54" s="434">
        <f>BI54/$BI$4</f>
        <v>6.464285714285714</v>
      </c>
      <c r="BK54" s="860">
        <f>SUM((IF(AQ54&gt;=5,0,$AQ$4)),(IF(AS54&gt;=5,0,$AS$4)),(IF(AU54&gt;=5,0,$AU$4)),(IF(AW54&gt;=5,0,$AW$4)),(IF(AY54&gt;=5,0,$AY$4)),(IF(BA54&gt;=5,0,$BA$4)),(IF(BC54&gt;=5,0,$BC$4)),(IF(BE54&gt;=5,0,$BE$4)),(IF(BG54&gt;=5,0,$BG$4)),AO54)</f>
        <v>0</v>
      </c>
      <c r="BL54" s="257">
        <v>8</v>
      </c>
      <c r="BM54" s="359"/>
      <c r="BN54" s="257"/>
      <c r="BO54" s="359"/>
      <c r="BP54" s="257"/>
      <c r="BQ54" s="359"/>
      <c r="BR54" s="257"/>
      <c r="BS54" s="359"/>
      <c r="BT54" s="257"/>
      <c r="BU54" s="360"/>
      <c r="BV54" s="257"/>
      <c r="BW54" s="359"/>
      <c r="BX54" s="257"/>
      <c r="BY54" s="359"/>
      <c r="BZ54" s="257">
        <f>BX54*$BX$4+BV54*$BV$4+BT54*$BT$4+BR54*$BR$4+BP54*$BP$4+BN54*$BN$4+BL54*$BL$4</f>
        <v>16</v>
      </c>
      <c r="CA54" s="357">
        <f>BZ54/$BZ$4</f>
        <v>0.6956521739130435</v>
      </c>
      <c r="CB54" s="357">
        <f>(BZ54+BI54)/$CB$4</f>
        <v>3.8627450980392157</v>
      </c>
      <c r="CC54" s="845">
        <f>SUM((IF(BL54&gt;=5,0,$BL$4)),(IF(BN54&gt;=5,0,$BN$4)),(IF(BP54&gt;=5,0,$BP$4)),(IF(BR54&gt;=5,0,$BR$4)),(IF(BT54&gt;=5,0,$BT$4)),(IF(BV54&gt;=5,0,$BV$4)),(IF(BX54&gt;=5,0,$BX$4)),BK54)</f>
        <v>21</v>
      </c>
      <c r="CD54" s="256" t="str">
        <f>IF(CB54&gt;=8.995,"XuÊt s¾c",IF(CB54&gt;=7.995,"Giái",IF(CB54&gt;=6.995,"Kh¸",IF(CB54&gt;=5.995,"TB Kh¸",IF(CB54&gt;=4.995,"Trung b×nh",IF(CB54&gt;=3.995,"YÕu",IF(CB54&lt;3.995,"KÐm")))))))</f>
        <v>KÐm</v>
      </c>
      <c r="CE54" s="832" t="str">
        <f>IF($CB54&lt;3.495,"Th«i häc",IF($CB54&lt;4.995,"Ngõng häc",IF($CB54&gt;25,"Ngõng häc","Lªn líp")))</f>
        <v>Ngõng häc</v>
      </c>
      <c r="CF54" s="257"/>
      <c r="CG54" s="258"/>
      <c r="CH54" s="257"/>
      <c r="CI54" s="258"/>
      <c r="CJ54" s="257"/>
      <c r="CK54" s="258"/>
      <c r="CL54" s="257"/>
      <c r="CM54" s="258"/>
      <c r="CN54" s="257"/>
      <c r="CO54" s="359"/>
      <c r="CP54" s="257"/>
      <c r="CQ54" s="359"/>
      <c r="CR54" s="257"/>
      <c r="CS54" s="359"/>
      <c r="CT54" s="257"/>
      <c r="CU54" s="359"/>
      <c r="CV54" s="257" t="e">
        <f>#REF!*$BG$4+CT54*$BE$4+CR54*$BC$4+CP54*$BA$4+CN54*$AY$4+CL54*$AW$4+CJ54*$AU$4+CH54*$AS$4+CF54*$AQ$4</f>
        <v>#REF!</v>
      </c>
      <c r="CW54" s="434" t="e">
        <f>CV54/$BI$4</f>
        <v>#REF!</v>
      </c>
      <c r="CX54" s="860" t="e">
        <f>SUM((IF(CF54&gt;=5,0,$AQ$4)),(IF(CH54&gt;=5,0,$AS$4)),(IF(CJ54&gt;=5,0,$AU$4)),(IF(CL54&gt;=5,0,$AW$4)),(IF(CN54&gt;=5,0,$AY$4)),(IF(CP54&gt;=5,0,$BA$4)),(IF(CR54&gt;=5,0,$BC$4)),(IF(CT54&gt;=5,0,$BE$4)),(IF(#REF!&gt;=5,0,$BG$4)),CD54)</f>
        <v>#REF!</v>
      </c>
      <c r="CY54" s="257"/>
      <c r="CZ54" s="359"/>
      <c r="DA54" s="257"/>
      <c r="DB54" s="359"/>
      <c r="DC54" s="257"/>
      <c r="DD54" s="359"/>
      <c r="DE54" s="257"/>
      <c r="DF54" s="359"/>
      <c r="DG54" s="257"/>
      <c r="DH54" s="360"/>
      <c r="DI54" s="257"/>
      <c r="DJ54" s="359"/>
      <c r="DK54" s="257"/>
      <c r="DL54" s="359"/>
      <c r="DM54" s="257">
        <f>DK54*$BX$4+DI54*$BV$4+DG54*$BT$4+DE54*$BR$4+DC54*$BP$4+DA54*$BN$4+CY54*$BL$4</f>
        <v>0</v>
      </c>
      <c r="DN54" s="357">
        <f>DM54/$BZ$4</f>
        <v>0</v>
      </c>
      <c r="DO54" s="357" t="e">
        <f>(DM54+CV54)/$CB$4</f>
        <v>#REF!</v>
      </c>
      <c r="DP54" s="845" t="e">
        <f>SUM((IF(CY54&gt;=5,0,$BL$4)),(IF(DA54&gt;=5,0,$BN$4)),(IF(DC54&gt;=5,0,$BP$4)),(IF(DE54&gt;=5,0,$BR$4)),(IF(DG54&gt;=5,0,$BT$4)),(IF(DI54&gt;=5,0,$BV$4)),(IF(DK54&gt;=5,0,$BX$4)),CX54)</f>
        <v>#REF!</v>
      </c>
      <c r="DQ54" s="256" t="e">
        <f>IF(DO54&gt;=8.995,"XuÊt s¾c",IF(DO54&gt;=7.995,"Giái",IF(DO54&gt;=6.995,"Kh¸",IF(DO54&gt;=5.995,"TB Kh¸",IF(DO54&gt;=4.995,"Trung b×nh",IF(DO54&gt;=3.995,"YÕu",IF(DO54&lt;3.995,"KÐm")))))))</f>
        <v>#REF!</v>
      </c>
      <c r="DR54" s="832" t="str">
        <f>IF($CB54&lt;3.495,"Th«i häc",IF($CB54&lt;4.995,"Ngõng häc",IF($CB54&gt;25,"Ngõng häc","Lªn líp")))</f>
        <v>Ngõng häc</v>
      </c>
      <c r="DS54" s="262"/>
      <c r="DT54" s="262"/>
      <c r="DU54" s="262"/>
      <c r="DV54" s="265"/>
    </row>
    <row r="55" spans="1:126" ht="13.5" customHeight="1">
      <c r="A55" s="256">
        <v>29</v>
      </c>
      <c r="B55" s="234" t="s">
        <v>312</v>
      </c>
      <c r="C55" s="324" t="s">
        <v>313</v>
      </c>
      <c r="D55" s="329"/>
      <c r="E55" s="368">
        <v>7</v>
      </c>
      <c r="F55" s="368"/>
      <c r="G55" s="257">
        <v>6</v>
      </c>
      <c r="H55" s="257"/>
      <c r="I55" s="257">
        <v>8</v>
      </c>
      <c r="J55" s="257"/>
      <c r="K55" s="257">
        <v>5</v>
      </c>
      <c r="L55" s="355"/>
      <c r="M55" s="355">
        <v>7</v>
      </c>
      <c r="N55" s="355"/>
      <c r="O55" s="355">
        <v>7</v>
      </c>
      <c r="P55" s="355"/>
      <c r="Q55" s="355"/>
      <c r="R55" s="355"/>
      <c r="S55" s="257">
        <v>8</v>
      </c>
      <c r="T55" s="257"/>
      <c r="U55" s="257">
        <f>O55*$O$4+M55*$M$4+K55*$K$4+I55*$I$4+G55*$G$4+E55*$E$4</f>
        <v>164</v>
      </c>
      <c r="V55" s="356">
        <f>U55/$U$4</f>
        <v>6.56</v>
      </c>
      <c r="W55" s="257">
        <v>7</v>
      </c>
      <c r="X55" s="257"/>
      <c r="Y55" s="257">
        <v>6</v>
      </c>
      <c r="Z55" s="257"/>
      <c r="AA55" s="257">
        <v>8</v>
      </c>
      <c r="AB55" s="257"/>
      <c r="AC55" s="257">
        <v>6</v>
      </c>
      <c r="AD55" s="257"/>
      <c r="AE55" s="257">
        <v>7</v>
      </c>
      <c r="AF55" s="257"/>
      <c r="AG55" s="257">
        <v>7</v>
      </c>
      <c r="AH55" s="258"/>
      <c r="AI55" s="257">
        <v>8</v>
      </c>
      <c r="AJ55" s="258"/>
      <c r="AK55" s="257">
        <f aca="true" t="shared" si="27" ref="AK55:AK61">AI55*$AI$4+AG55*$AG$4+AE55*$AE$4+AC55*$AC$4+AA55*$AA$4+Y55*$Y$4+W55*$W$4</f>
        <v>175</v>
      </c>
      <c r="AL55" s="357">
        <f>AK55/$AK$4</f>
        <v>7</v>
      </c>
      <c r="AM55" s="446">
        <f>(AK55+U55)/$AM$4</f>
        <v>6.78</v>
      </c>
      <c r="AN55" s="256" t="str">
        <f>IF(AM55&gt;=8.995,"XuÊt s¾c",IF(AM55&gt;=7.995,"Giái",IF(AM55&gt;=6.995,"Kh¸",IF(AM55&gt;=5.995,"TB Kh¸",IF(AM55&gt;=4.995,"Trung b×nh",IF(AM55&gt;=3.995,"YÕu",IF(AM55&lt;3.995,"KÐm")))))))</f>
        <v>TB Kh¸</v>
      </c>
      <c r="AO55" s="404">
        <f aca="true" t="shared" si="28" ref="AO55:AO61">SUM((IF(E55&gt;=5,0,$E$4)),(IF(G55&gt;=5,0,$G$4)),(IF(I55&gt;=5,0,$I$4)),(IF(K55&gt;=5,0,$K$4)),(IF(M55&gt;=5,0,$M$4)),(IF(O55&gt;=5,0,$O$4)),(IF(Y55&gt;=5,0,$Y$4)),(IF(AE55&gt;=5,0,$AE$4)),(IF(AC55&gt;=5,0,$AC$4)),(IF(W55&gt;=5,0,$W$4)),(IF(AG55&gt;=5,0,$AG$4)),(IF(AI55&gt;=5,0,$AI$4)))</f>
        <v>0</v>
      </c>
      <c r="AP55" s="389" t="str">
        <f>IF($AM55&lt;3.495,"Th«i häc",IF($AM55&lt;4.995,"Ngõng häc",IF($AL55&gt;25,"Ngõng häc","Lªn Líp")))</f>
        <v>Lªn Líp</v>
      </c>
      <c r="AQ55" s="257"/>
      <c r="AR55" s="258"/>
      <c r="AS55" s="257"/>
      <c r="AT55" s="258"/>
      <c r="AU55" s="257"/>
      <c r="AV55" s="258"/>
      <c r="AW55" s="257"/>
      <c r="AX55" s="258"/>
      <c r="AY55" s="257"/>
      <c r="AZ55" s="359"/>
      <c r="BA55" s="257"/>
      <c r="BB55" s="359"/>
      <c r="BC55" s="257"/>
      <c r="BD55" s="359"/>
      <c r="BE55" s="257"/>
      <c r="BF55" s="359"/>
      <c r="BG55" s="257"/>
      <c r="BH55" s="359"/>
      <c r="BI55" s="257">
        <f>BG55*$BG$4+BE55*$BE$4+BC55*$BC$4+BA55*$BA$4+AY55*$AY$4+AW55*$AW$4+AU55*$AU$4+AS55*$AS$4+AQ55*$AQ$4</f>
        <v>0</v>
      </c>
      <c r="BJ55" s="434">
        <f>BI55/$BI$4</f>
        <v>0</v>
      </c>
      <c r="BK55" s="434"/>
      <c r="BL55" s="257"/>
      <c r="BM55" s="359"/>
      <c r="BN55" s="359"/>
      <c r="BO55" s="359"/>
      <c r="BP55" s="359"/>
      <c r="BQ55" s="359"/>
      <c r="BR55" s="359"/>
      <c r="BS55" s="359"/>
      <c r="BT55" s="359"/>
      <c r="BU55" s="360"/>
      <c r="BV55" s="359"/>
      <c r="BW55" s="359"/>
      <c r="BX55" s="359"/>
      <c r="BY55" s="359"/>
      <c r="CB55" s="454"/>
      <c r="CC55" s="454"/>
      <c r="CD55" s="455"/>
      <c r="CE55" s="349"/>
      <c r="CF55" s="257"/>
      <c r="CG55" s="258"/>
      <c r="CH55" s="257"/>
      <c r="CI55" s="258"/>
      <c r="CJ55" s="257"/>
      <c r="CK55" s="258"/>
      <c r="CL55" s="257"/>
      <c r="CM55" s="258"/>
      <c r="CN55" s="257"/>
      <c r="CO55" s="359"/>
      <c r="CP55" s="257"/>
      <c r="CQ55" s="359"/>
      <c r="CR55" s="257"/>
      <c r="CS55" s="359"/>
      <c r="CT55" s="257"/>
      <c r="CU55" s="359"/>
      <c r="CV55" s="257" t="e">
        <f>#REF!*$BG$4+CT55*$BE$4+CR55*$BC$4+CP55*$BA$4+CN55*$AY$4+CL55*$AW$4+CJ55*$AU$4+CH55*$AS$4+CF55*$AQ$4</f>
        <v>#REF!</v>
      </c>
      <c r="CW55" s="434" t="e">
        <f>CV55/$BI$4</f>
        <v>#REF!</v>
      </c>
      <c r="CX55" s="434"/>
      <c r="CY55" s="257"/>
      <c r="CZ55" s="359"/>
      <c r="DA55" s="359"/>
      <c r="DB55" s="359"/>
      <c r="DC55" s="359"/>
      <c r="DD55" s="359"/>
      <c r="DE55" s="359"/>
      <c r="DF55" s="359"/>
      <c r="DG55" s="359"/>
      <c r="DH55" s="360"/>
      <c r="DI55" s="359"/>
      <c r="DJ55" s="359"/>
      <c r="DK55" s="359"/>
      <c r="DL55" s="359"/>
      <c r="DO55" s="454"/>
      <c r="DP55" s="454"/>
      <c r="DQ55" s="455"/>
      <c r="DR55" s="349"/>
      <c r="DS55" s="262"/>
      <c r="DT55" s="262"/>
      <c r="DU55" s="262"/>
      <c r="DV55" s="265"/>
    </row>
    <row r="56" spans="1:126" ht="13.5" customHeight="1">
      <c r="A56" s="256">
        <v>23</v>
      </c>
      <c r="B56" s="234" t="s">
        <v>163</v>
      </c>
      <c r="C56" s="324" t="s">
        <v>37</v>
      </c>
      <c r="D56" s="329"/>
      <c r="E56" s="368">
        <v>5</v>
      </c>
      <c r="F56" s="368"/>
      <c r="G56" s="257">
        <v>6</v>
      </c>
      <c r="H56" s="257"/>
      <c r="I56" s="257">
        <v>5</v>
      </c>
      <c r="J56" s="257"/>
      <c r="K56" s="257">
        <v>6</v>
      </c>
      <c r="L56" s="355">
        <v>4</v>
      </c>
      <c r="M56" s="355">
        <v>7</v>
      </c>
      <c r="N56" s="355"/>
      <c r="O56" s="355">
        <v>5</v>
      </c>
      <c r="P56" s="355">
        <v>4</v>
      </c>
      <c r="Q56" s="355"/>
      <c r="R56" s="355"/>
      <c r="S56" s="257">
        <v>6</v>
      </c>
      <c r="T56" s="257"/>
      <c r="U56" s="257">
        <f>O56*$O$4+M56*$M$4+K56*$K$4+I56*$I$4+G56*$G$4+E56*$E$4</f>
        <v>140</v>
      </c>
      <c r="V56" s="356">
        <f>U56/$U$4</f>
        <v>5.6</v>
      </c>
      <c r="W56" s="257">
        <v>6</v>
      </c>
      <c r="X56" s="257"/>
      <c r="Y56" s="257">
        <v>5</v>
      </c>
      <c r="Z56" s="257"/>
      <c r="AA56" s="257">
        <v>7</v>
      </c>
      <c r="AB56" s="257"/>
      <c r="AC56" s="257">
        <v>7</v>
      </c>
      <c r="AD56" s="257"/>
      <c r="AE56" s="257">
        <v>7</v>
      </c>
      <c r="AF56" s="257"/>
      <c r="AG56" s="257">
        <v>7</v>
      </c>
      <c r="AH56" s="258"/>
      <c r="AI56" s="257">
        <v>7</v>
      </c>
      <c r="AJ56" s="258"/>
      <c r="AK56" s="257">
        <f t="shared" si="27"/>
        <v>162</v>
      </c>
      <c r="AL56" s="357">
        <f>AK56/$AK$4</f>
        <v>6.48</v>
      </c>
      <c r="AM56" s="357">
        <f>(AK56+U56)/$AM$4</f>
        <v>6.04</v>
      </c>
      <c r="AN56" s="256" t="str">
        <f>IF(AM56&gt;=8.995,"XuÊt s¾c",IF(AM56&gt;=7.995,"Giái",IF(AM56&gt;=6.995,"Kh¸",IF(AM56&gt;=5.995,"TB Kh¸",IF(AM56&gt;=4.995,"Trung b×nh",IF(AM56&gt;=3.995,"YÕu",IF(AM56&lt;3.995,"KÐm")))))))</f>
        <v>TB Kh¸</v>
      </c>
      <c r="AO56" s="404">
        <f t="shared" si="28"/>
        <v>0</v>
      </c>
      <c r="AP56" s="389" t="str">
        <f>IF($AM56&lt;3.495,"Th«i häc",IF($AM56&lt;4.995,"Ngõng häc",IF($AL56&gt;25,"Ngõng häc","Lªn Líp")))</f>
        <v>Lªn Líp</v>
      </c>
      <c r="AQ56" s="257"/>
      <c r="AR56" s="258"/>
      <c r="AS56" s="257"/>
      <c r="AT56" s="258"/>
      <c r="AU56" s="257"/>
      <c r="AV56" s="258"/>
      <c r="AW56" s="257"/>
      <c r="AX56" s="258"/>
      <c r="AY56" s="257"/>
      <c r="AZ56" s="359"/>
      <c r="BA56" s="257"/>
      <c r="BB56" s="359"/>
      <c r="BC56" s="257"/>
      <c r="BD56" s="359"/>
      <c r="BE56" s="257"/>
      <c r="BF56" s="359"/>
      <c r="BG56" s="257"/>
      <c r="BH56" s="359"/>
      <c r="BI56" s="257">
        <f>BG56*$BG$4+BE56*$BE$4+BC56*$BC$4+BA56*$BA$4+AY56*$AY$4+AW56*$AW$4+AU56*$AU$4+AS56*$AS$4+AQ56*$AQ$4</f>
        <v>0</v>
      </c>
      <c r="BJ56" s="434">
        <f>BI56/$BI$4</f>
        <v>0</v>
      </c>
      <c r="BK56" s="434"/>
      <c r="BL56" s="257"/>
      <c r="BM56" s="359"/>
      <c r="BN56" s="359"/>
      <c r="BO56" s="359"/>
      <c r="BP56" s="359"/>
      <c r="BQ56" s="359"/>
      <c r="BR56" s="359"/>
      <c r="BS56" s="359"/>
      <c r="BT56" s="359"/>
      <c r="BU56" s="360"/>
      <c r="BV56" s="359"/>
      <c r="BW56" s="359"/>
      <c r="BX56" s="359"/>
      <c r="BY56" s="359"/>
      <c r="CB56" s="454"/>
      <c r="CC56" s="454"/>
      <c r="CD56" s="455"/>
      <c r="CE56" s="349"/>
      <c r="CF56" s="257"/>
      <c r="CG56" s="258"/>
      <c r="CH56" s="257"/>
      <c r="CI56" s="258"/>
      <c r="CJ56" s="257"/>
      <c r="CK56" s="258"/>
      <c r="CL56" s="257"/>
      <c r="CM56" s="258"/>
      <c r="CN56" s="257"/>
      <c r="CO56" s="359"/>
      <c r="CP56" s="257"/>
      <c r="CQ56" s="359"/>
      <c r="CR56" s="257"/>
      <c r="CS56" s="359"/>
      <c r="CT56" s="257"/>
      <c r="CU56" s="359"/>
      <c r="CV56" s="257" t="e">
        <f>#REF!*$BG$4+CT56*$BE$4+CR56*$BC$4+CP56*$BA$4+CN56*$AY$4+CL56*$AW$4+CJ56*$AU$4+CH56*$AS$4+CF56*$AQ$4</f>
        <v>#REF!</v>
      </c>
      <c r="CW56" s="434" t="e">
        <f>CV56/$BI$4</f>
        <v>#REF!</v>
      </c>
      <c r="CX56" s="434"/>
      <c r="CY56" s="257"/>
      <c r="CZ56" s="359"/>
      <c r="DA56" s="359"/>
      <c r="DB56" s="359"/>
      <c r="DC56" s="359"/>
      <c r="DD56" s="359"/>
      <c r="DE56" s="359"/>
      <c r="DF56" s="359"/>
      <c r="DG56" s="359"/>
      <c r="DH56" s="360"/>
      <c r="DI56" s="359"/>
      <c r="DJ56" s="359"/>
      <c r="DK56" s="359"/>
      <c r="DL56" s="359"/>
      <c r="DO56" s="454"/>
      <c r="DP56" s="454"/>
      <c r="DQ56" s="455"/>
      <c r="DR56" s="349"/>
      <c r="DS56" s="262"/>
      <c r="DT56" s="262"/>
      <c r="DU56" s="262"/>
      <c r="DV56" s="265"/>
    </row>
    <row r="57" spans="1:126" ht="13.5" customHeight="1">
      <c r="A57" s="256">
        <v>15</v>
      </c>
      <c r="B57" s="317" t="s">
        <v>294</v>
      </c>
      <c r="C57" s="327" t="s">
        <v>295</v>
      </c>
      <c r="D57" s="740"/>
      <c r="E57" s="368">
        <v>6</v>
      </c>
      <c r="F57" s="368"/>
      <c r="G57" s="257">
        <v>6</v>
      </c>
      <c r="H57" s="257"/>
      <c r="I57" s="257">
        <v>6</v>
      </c>
      <c r="J57" s="257"/>
      <c r="K57" s="257">
        <v>5</v>
      </c>
      <c r="L57" s="355"/>
      <c r="M57" s="355">
        <v>8</v>
      </c>
      <c r="N57" s="355"/>
      <c r="O57" s="355">
        <v>5</v>
      </c>
      <c r="P57" s="355">
        <v>4</v>
      </c>
      <c r="Q57" s="355"/>
      <c r="R57" s="355"/>
      <c r="S57" s="257">
        <v>5</v>
      </c>
      <c r="T57" s="257"/>
      <c r="U57" s="257">
        <f>O57*$O$4+M57*$M$4+K57*$K$4+I57*$I$4+G57*$G$4+E57*$E$4</f>
        <v>146</v>
      </c>
      <c r="V57" s="356">
        <f>U57/$U$4</f>
        <v>5.84</v>
      </c>
      <c r="W57" s="257">
        <v>7</v>
      </c>
      <c r="X57" s="257"/>
      <c r="Y57" s="257">
        <v>6</v>
      </c>
      <c r="Z57" s="257"/>
      <c r="AA57" s="257">
        <v>8</v>
      </c>
      <c r="AB57" s="257"/>
      <c r="AC57" s="257">
        <v>7</v>
      </c>
      <c r="AD57" s="257"/>
      <c r="AE57" s="257">
        <v>7</v>
      </c>
      <c r="AF57" s="257"/>
      <c r="AG57" s="257">
        <v>6</v>
      </c>
      <c r="AH57" s="258"/>
      <c r="AI57" s="257">
        <v>7</v>
      </c>
      <c r="AJ57" s="258"/>
      <c r="AK57" s="257">
        <f t="shared" si="27"/>
        <v>172</v>
      </c>
      <c r="AL57" s="357">
        <f>AK57/$AK$4</f>
        <v>6.88</v>
      </c>
      <c r="AM57" s="357">
        <f>(AK57+U57)/$AM$4</f>
        <v>6.36</v>
      </c>
      <c r="AN57" s="256" t="str">
        <f>IF(AM57&gt;=8.995,"XuÊt s¾c",IF(AM57&gt;=7.995,"Giái",IF(AM57&gt;=6.995,"Kh¸",IF(AM57&gt;=5.995,"TB Kh¸",IF(AM57&gt;=4.995,"Trung b×nh",IF(AM57&gt;=3.995,"YÕu",IF(AM57&lt;3.995,"KÐm")))))))</f>
        <v>TB Kh¸</v>
      </c>
      <c r="AO57" s="404">
        <f t="shared" si="28"/>
        <v>0</v>
      </c>
      <c r="AP57" s="389" t="str">
        <f>IF($AM57&lt;3.495,"Th«i häc",IF($AM57&lt;4.995,"Ngõng häc",IF($AL57&gt;25,"Ngõng häc","Lªn Líp")))</f>
        <v>Lªn Líp</v>
      </c>
      <c r="AQ57" s="257"/>
      <c r="AR57" s="258"/>
      <c r="AS57" s="257"/>
      <c r="AT57" s="258"/>
      <c r="AU57" s="257"/>
      <c r="AV57" s="258"/>
      <c r="AW57" s="257"/>
      <c r="AX57" s="258"/>
      <c r="AY57" s="257"/>
      <c r="AZ57" s="359"/>
      <c r="BA57" s="257"/>
      <c r="BB57" s="359"/>
      <c r="BC57" s="257"/>
      <c r="BD57" s="359"/>
      <c r="BE57" s="257"/>
      <c r="BF57" s="359"/>
      <c r="BG57" s="257"/>
      <c r="BH57" s="359"/>
      <c r="BI57" s="257">
        <f>BG57*$BG$4+BE57*$BE$4+BC57*$BC$4+BA57*$BA$4+AY57*$AY$4+AW57*$AW$4+AU57*$AU$4+AS57*$AS$4+AQ57*$AQ$4</f>
        <v>0</v>
      </c>
      <c r="BJ57" s="434">
        <f>BI57/$BI$4</f>
        <v>0</v>
      </c>
      <c r="BK57" s="434"/>
      <c r="BL57" s="257"/>
      <c r="BM57" s="359"/>
      <c r="BN57" s="359"/>
      <c r="BO57" s="359"/>
      <c r="BP57" s="359"/>
      <c r="BQ57" s="359"/>
      <c r="BR57" s="359"/>
      <c r="BS57" s="359"/>
      <c r="BT57" s="359"/>
      <c r="BU57" s="360"/>
      <c r="BV57" s="359"/>
      <c r="BW57" s="359"/>
      <c r="BX57" s="359"/>
      <c r="BY57" s="359"/>
      <c r="CB57" s="454"/>
      <c r="CC57" s="454"/>
      <c r="CD57" s="455"/>
      <c r="CE57" s="349"/>
      <c r="CF57" s="257"/>
      <c r="CG57" s="258"/>
      <c r="CH57" s="257"/>
      <c r="CI57" s="258"/>
      <c r="CJ57" s="257"/>
      <c r="CK57" s="258"/>
      <c r="CL57" s="257"/>
      <c r="CM57" s="258"/>
      <c r="CN57" s="257"/>
      <c r="CO57" s="359"/>
      <c r="CP57" s="257"/>
      <c r="CQ57" s="359"/>
      <c r="CR57" s="257"/>
      <c r="CS57" s="359"/>
      <c r="CT57" s="257"/>
      <c r="CU57" s="359"/>
      <c r="CV57" s="257" t="e">
        <f>#REF!*$BG$4+CT57*$BE$4+CR57*$BC$4+CP57*$BA$4+CN57*$AY$4+CL57*$AW$4+CJ57*$AU$4+CH57*$AS$4+CF57*$AQ$4</f>
        <v>#REF!</v>
      </c>
      <c r="CW57" s="434" t="e">
        <f>CV57/$BI$4</f>
        <v>#REF!</v>
      </c>
      <c r="CX57" s="434"/>
      <c r="CY57" s="257"/>
      <c r="CZ57" s="359"/>
      <c r="DA57" s="359"/>
      <c r="DB57" s="359"/>
      <c r="DC57" s="359"/>
      <c r="DD57" s="359"/>
      <c r="DE57" s="359"/>
      <c r="DF57" s="359"/>
      <c r="DG57" s="359"/>
      <c r="DH57" s="360"/>
      <c r="DI57" s="359"/>
      <c r="DJ57" s="359"/>
      <c r="DK57" s="359"/>
      <c r="DL57" s="359"/>
      <c r="DO57" s="454"/>
      <c r="DP57" s="454"/>
      <c r="DQ57" s="455"/>
      <c r="DR57" s="349"/>
      <c r="DS57" s="262"/>
      <c r="DT57" s="262"/>
      <c r="DU57" s="262"/>
      <c r="DV57" s="265"/>
    </row>
    <row r="58" spans="1:126" ht="13.5" customHeight="1">
      <c r="A58" s="256">
        <v>24</v>
      </c>
      <c r="B58" s="234" t="s">
        <v>196</v>
      </c>
      <c r="C58" s="324" t="s">
        <v>304</v>
      </c>
      <c r="D58" s="329"/>
      <c r="E58" s="368">
        <v>6</v>
      </c>
      <c r="F58" s="368"/>
      <c r="G58" s="257">
        <v>5</v>
      </c>
      <c r="H58" s="257"/>
      <c r="I58" s="257"/>
      <c r="J58" s="257"/>
      <c r="K58" s="257">
        <v>4</v>
      </c>
      <c r="L58" s="355">
        <v>3</v>
      </c>
      <c r="M58" s="355">
        <v>6</v>
      </c>
      <c r="N58" s="355"/>
      <c r="O58" s="355">
        <v>4</v>
      </c>
      <c r="P58" s="355">
        <v>2</v>
      </c>
      <c r="Q58" s="355"/>
      <c r="R58" s="355"/>
      <c r="S58" s="257">
        <v>7</v>
      </c>
      <c r="T58" s="257"/>
      <c r="U58" s="257">
        <f aca="true" t="shared" si="29" ref="U58:U65">O58*$O$4+M58*$M$4+K58*$K$4+I58*$I$4+G58*$G$4+E58*$E$4</f>
        <v>108</v>
      </c>
      <c r="V58" s="356">
        <f aca="true" t="shared" si="30" ref="V58:V65">U58/$U$4</f>
        <v>4.32</v>
      </c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8"/>
      <c r="AI58" s="257"/>
      <c r="AJ58" s="258"/>
      <c r="AK58" s="257">
        <f t="shared" si="27"/>
        <v>0</v>
      </c>
      <c r="AL58" s="357">
        <f aca="true" t="shared" si="31" ref="AL58:AL65">AK58/$AK$4</f>
        <v>0</v>
      </c>
      <c r="AM58" s="357">
        <f aca="true" t="shared" si="32" ref="AM58:AM65">(AK58+U58)/$AM$4</f>
        <v>2.16</v>
      </c>
      <c r="AN58" s="256" t="str">
        <f aca="true" t="shared" si="33" ref="AN58:AN65">IF(AM58&gt;=8.995,"XuÊt s¾c",IF(AM58&gt;=7.995,"Giái",IF(AM58&gt;=6.995,"Kh¸",IF(AM58&gt;=5.995,"TB Kh¸",IF(AM58&gt;=4.995,"Trung b×nh",IF(AM58&gt;=3.995,"YÕu",IF(AM58&lt;3.995,"KÐm")))))))</f>
        <v>KÐm</v>
      </c>
      <c r="AO58" s="404">
        <f t="shared" si="28"/>
        <v>35</v>
      </c>
      <c r="AP58" s="389" t="str">
        <f aca="true" t="shared" si="34" ref="AP58:AP65">IF($AM58&lt;3.495,"Th«i häc",IF($AM58&lt;4.995,"Ngõng häc",IF($AL58&gt;25,"Ngõng häc","Lªn Líp")))</f>
        <v>Th«i häc</v>
      </c>
      <c r="AQ58" s="257"/>
      <c r="AR58" s="258"/>
      <c r="AS58" s="257"/>
      <c r="AT58" s="258"/>
      <c r="AU58" s="257"/>
      <c r="AV58" s="258"/>
      <c r="AW58" s="257"/>
      <c r="AX58" s="258"/>
      <c r="AY58" s="257"/>
      <c r="AZ58" s="359"/>
      <c r="BA58" s="257"/>
      <c r="BB58" s="359"/>
      <c r="BC58" s="257"/>
      <c r="BD58" s="359"/>
      <c r="BE58" s="257"/>
      <c r="BF58" s="359"/>
      <c r="BG58" s="257"/>
      <c r="BH58" s="359"/>
      <c r="BI58" s="359"/>
      <c r="BJ58" s="359"/>
      <c r="BK58" s="359"/>
      <c r="BL58" s="257"/>
      <c r="BM58" s="359"/>
      <c r="BN58" s="359"/>
      <c r="BO58" s="359"/>
      <c r="BP58" s="359"/>
      <c r="BQ58" s="359"/>
      <c r="BR58" s="359"/>
      <c r="BS58" s="359"/>
      <c r="BT58" s="359"/>
      <c r="BU58" s="360"/>
      <c r="BV58" s="359"/>
      <c r="BW58" s="359"/>
      <c r="BX58" s="359"/>
      <c r="BY58" s="359"/>
      <c r="CB58" s="454"/>
      <c r="CC58" s="454"/>
      <c r="CD58" s="455"/>
      <c r="CE58" s="349"/>
      <c r="CF58" s="257"/>
      <c r="CG58" s="258"/>
      <c r="CH58" s="257"/>
      <c r="CI58" s="258"/>
      <c r="CJ58" s="257"/>
      <c r="CK58" s="258"/>
      <c r="CL58" s="257"/>
      <c r="CM58" s="258"/>
      <c r="CN58" s="257"/>
      <c r="CO58" s="359"/>
      <c r="CP58" s="257"/>
      <c r="CQ58" s="359"/>
      <c r="CR58" s="257"/>
      <c r="CS58" s="359"/>
      <c r="CT58" s="257"/>
      <c r="CU58" s="359"/>
      <c r="CV58" s="359"/>
      <c r="CW58" s="359"/>
      <c r="CX58" s="359"/>
      <c r="CY58" s="257"/>
      <c r="CZ58" s="359"/>
      <c r="DA58" s="359"/>
      <c r="DB58" s="359"/>
      <c r="DC58" s="359"/>
      <c r="DD58" s="359"/>
      <c r="DE58" s="359"/>
      <c r="DF58" s="359"/>
      <c r="DG58" s="359"/>
      <c r="DH58" s="360"/>
      <c r="DI58" s="359"/>
      <c r="DJ58" s="359"/>
      <c r="DK58" s="359"/>
      <c r="DL58" s="359"/>
      <c r="DO58" s="454"/>
      <c r="DP58" s="454"/>
      <c r="DQ58" s="455"/>
      <c r="DR58" s="349"/>
      <c r="DS58" s="262"/>
      <c r="DT58" s="262"/>
      <c r="DU58" s="262"/>
      <c r="DV58" s="265"/>
    </row>
    <row r="59" spans="1:126" ht="13.5" customHeight="1">
      <c r="A59" s="256">
        <v>38</v>
      </c>
      <c r="B59" s="234" t="s">
        <v>194</v>
      </c>
      <c r="C59" s="324" t="s">
        <v>322</v>
      </c>
      <c r="D59" s="329"/>
      <c r="E59" s="368">
        <v>5</v>
      </c>
      <c r="F59" s="368"/>
      <c r="G59" s="257">
        <v>4</v>
      </c>
      <c r="H59" s="257">
        <v>3</v>
      </c>
      <c r="I59" s="257"/>
      <c r="J59" s="257"/>
      <c r="K59" s="257">
        <v>2</v>
      </c>
      <c r="L59" s="355">
        <v>2</v>
      </c>
      <c r="M59" s="355">
        <v>5</v>
      </c>
      <c r="N59" s="355"/>
      <c r="O59" s="355">
        <v>5</v>
      </c>
      <c r="P59" s="355"/>
      <c r="Q59" s="355"/>
      <c r="R59" s="355"/>
      <c r="S59" s="257">
        <v>7</v>
      </c>
      <c r="T59" s="257"/>
      <c r="U59" s="257">
        <f t="shared" si="29"/>
        <v>91</v>
      </c>
      <c r="V59" s="356">
        <f t="shared" si="30"/>
        <v>3.64</v>
      </c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>
        <f t="shared" si="27"/>
        <v>0</v>
      </c>
      <c r="AL59" s="357">
        <f t="shared" si="31"/>
        <v>0</v>
      </c>
      <c r="AM59" s="357">
        <f t="shared" si="32"/>
        <v>1.82</v>
      </c>
      <c r="AN59" s="256" t="str">
        <f t="shared" si="33"/>
        <v>KÐm</v>
      </c>
      <c r="AO59" s="404">
        <f t="shared" si="28"/>
        <v>34</v>
      </c>
      <c r="AP59" s="389" t="str">
        <f t="shared" si="34"/>
        <v>Th«i häc</v>
      </c>
      <c r="AQ59" s="257"/>
      <c r="AR59" s="258"/>
      <c r="AS59" s="257"/>
      <c r="AT59" s="258"/>
      <c r="AU59" s="257"/>
      <c r="AV59" s="258"/>
      <c r="AW59" s="257"/>
      <c r="AX59" s="258"/>
      <c r="AY59" s="257"/>
      <c r="AZ59" s="359"/>
      <c r="BA59" s="257"/>
      <c r="BB59" s="359"/>
      <c r="BC59" s="257"/>
      <c r="BD59" s="359"/>
      <c r="BE59" s="257"/>
      <c r="BF59" s="359"/>
      <c r="BG59" s="257"/>
      <c r="BH59" s="359"/>
      <c r="BI59" s="359"/>
      <c r="BJ59" s="359"/>
      <c r="BK59" s="359"/>
      <c r="BL59" s="257"/>
      <c r="BM59" s="359"/>
      <c r="BN59" s="359"/>
      <c r="BO59" s="359"/>
      <c r="BP59" s="359"/>
      <c r="BQ59" s="359"/>
      <c r="BR59" s="359"/>
      <c r="BS59" s="359"/>
      <c r="BT59" s="359"/>
      <c r="BU59" s="360"/>
      <c r="BV59" s="359"/>
      <c r="BW59" s="359"/>
      <c r="BX59" s="359"/>
      <c r="BY59" s="359"/>
      <c r="CB59" s="454"/>
      <c r="CC59" s="454"/>
      <c r="CD59" s="455"/>
      <c r="CE59" s="349"/>
      <c r="CF59" s="257"/>
      <c r="CG59" s="258"/>
      <c r="CH59" s="257"/>
      <c r="CI59" s="258"/>
      <c r="CJ59" s="257"/>
      <c r="CK59" s="258"/>
      <c r="CL59" s="257"/>
      <c r="CM59" s="258"/>
      <c r="CN59" s="257"/>
      <c r="CO59" s="359"/>
      <c r="CP59" s="257"/>
      <c r="CQ59" s="359"/>
      <c r="CR59" s="257"/>
      <c r="CS59" s="359"/>
      <c r="CT59" s="257"/>
      <c r="CU59" s="359"/>
      <c r="CV59" s="359"/>
      <c r="CW59" s="359"/>
      <c r="CX59" s="359"/>
      <c r="CY59" s="257"/>
      <c r="CZ59" s="359"/>
      <c r="DA59" s="359"/>
      <c r="DB59" s="359"/>
      <c r="DC59" s="359"/>
      <c r="DD59" s="359"/>
      <c r="DE59" s="359"/>
      <c r="DF59" s="359"/>
      <c r="DG59" s="359"/>
      <c r="DH59" s="360"/>
      <c r="DI59" s="359"/>
      <c r="DJ59" s="359"/>
      <c r="DK59" s="359"/>
      <c r="DL59" s="359"/>
      <c r="DO59" s="454"/>
      <c r="DP59" s="454"/>
      <c r="DQ59" s="455"/>
      <c r="DR59" s="349"/>
      <c r="DS59" s="262"/>
      <c r="DT59" s="262"/>
      <c r="DU59" s="262"/>
      <c r="DV59" s="267">
        <v>0.6</v>
      </c>
    </row>
    <row r="60" spans="1:126" ht="13.5" customHeight="1">
      <c r="A60" s="256">
        <v>17</v>
      </c>
      <c r="B60" s="234" t="s">
        <v>170</v>
      </c>
      <c r="C60" s="324" t="s">
        <v>296</v>
      </c>
      <c r="D60" s="329"/>
      <c r="E60" s="368">
        <v>6</v>
      </c>
      <c r="F60" s="368"/>
      <c r="G60" s="257">
        <v>5</v>
      </c>
      <c r="H60" s="257"/>
      <c r="I60" s="257">
        <v>5</v>
      </c>
      <c r="J60" s="257">
        <v>4</v>
      </c>
      <c r="K60" s="257">
        <v>4</v>
      </c>
      <c r="L60" s="355">
        <v>4</v>
      </c>
      <c r="M60" s="355"/>
      <c r="N60" s="355"/>
      <c r="O60" s="355">
        <v>5</v>
      </c>
      <c r="P60" s="355"/>
      <c r="Q60" s="355"/>
      <c r="R60" s="355"/>
      <c r="S60" s="257">
        <v>6</v>
      </c>
      <c r="T60" s="257"/>
      <c r="U60" s="257">
        <f t="shared" si="29"/>
        <v>110</v>
      </c>
      <c r="V60" s="356">
        <f t="shared" si="30"/>
        <v>4.4</v>
      </c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8"/>
      <c r="AI60" s="257"/>
      <c r="AJ60" s="258"/>
      <c r="AK60" s="257">
        <f t="shared" si="27"/>
        <v>0</v>
      </c>
      <c r="AL60" s="357">
        <f t="shared" si="31"/>
        <v>0</v>
      </c>
      <c r="AM60" s="357">
        <f t="shared" si="32"/>
        <v>2.2</v>
      </c>
      <c r="AN60" s="256" t="str">
        <f t="shared" si="33"/>
        <v>KÐm</v>
      </c>
      <c r="AO60" s="404">
        <f t="shared" si="28"/>
        <v>30</v>
      </c>
      <c r="AP60" s="389" t="str">
        <f t="shared" si="34"/>
        <v>Th«i häc</v>
      </c>
      <c r="AQ60" s="257"/>
      <c r="AR60" s="258"/>
      <c r="AS60" s="257"/>
      <c r="AT60" s="258"/>
      <c r="AU60" s="257"/>
      <c r="AV60" s="258"/>
      <c r="AW60" s="257"/>
      <c r="AX60" s="258"/>
      <c r="AY60" s="257"/>
      <c r="AZ60" s="359"/>
      <c r="BA60" s="257"/>
      <c r="BB60" s="359"/>
      <c r="BC60" s="257"/>
      <c r="BD60" s="359"/>
      <c r="BE60" s="257"/>
      <c r="BF60" s="359"/>
      <c r="BG60" s="257"/>
      <c r="BH60" s="359"/>
      <c r="BI60" s="359"/>
      <c r="BJ60" s="359"/>
      <c r="BK60" s="359"/>
      <c r="BL60" s="257"/>
      <c r="BM60" s="359"/>
      <c r="BN60" s="359"/>
      <c r="BO60" s="359"/>
      <c r="BP60" s="359"/>
      <c r="BQ60" s="359"/>
      <c r="BR60" s="359"/>
      <c r="BS60" s="359"/>
      <c r="BT60" s="359"/>
      <c r="BU60" s="360"/>
      <c r="BV60" s="359"/>
      <c r="BW60" s="359"/>
      <c r="BX60" s="359"/>
      <c r="BY60" s="359"/>
      <c r="CB60" s="454"/>
      <c r="CC60" s="454"/>
      <c r="CD60" s="455"/>
      <c r="CE60" s="349"/>
      <c r="CF60" s="257"/>
      <c r="CG60" s="258"/>
      <c r="CH60" s="257"/>
      <c r="CI60" s="258"/>
      <c r="CJ60" s="257"/>
      <c r="CK60" s="258"/>
      <c r="CL60" s="257"/>
      <c r="CM60" s="258"/>
      <c r="CN60" s="257"/>
      <c r="CO60" s="359"/>
      <c r="CP60" s="257"/>
      <c r="CQ60" s="359"/>
      <c r="CR60" s="257"/>
      <c r="CS60" s="359"/>
      <c r="CT60" s="257"/>
      <c r="CU60" s="359"/>
      <c r="CV60" s="359"/>
      <c r="CW60" s="359"/>
      <c r="CX60" s="359"/>
      <c r="CY60" s="257"/>
      <c r="CZ60" s="359"/>
      <c r="DA60" s="359"/>
      <c r="DB60" s="359"/>
      <c r="DC60" s="359"/>
      <c r="DD60" s="359"/>
      <c r="DE60" s="359"/>
      <c r="DF60" s="359"/>
      <c r="DG60" s="359"/>
      <c r="DH60" s="360"/>
      <c r="DI60" s="359"/>
      <c r="DJ60" s="359"/>
      <c r="DK60" s="359"/>
      <c r="DL60" s="359"/>
      <c r="DO60" s="454"/>
      <c r="DP60" s="454"/>
      <c r="DQ60" s="455"/>
      <c r="DR60" s="349"/>
      <c r="DS60" s="262"/>
      <c r="DT60" s="262"/>
      <c r="DU60" s="262"/>
      <c r="DV60" s="265"/>
    </row>
    <row r="61" spans="1:126" ht="13.5" customHeight="1">
      <c r="A61" s="256">
        <v>10</v>
      </c>
      <c r="B61" s="317" t="s">
        <v>290</v>
      </c>
      <c r="C61" s="327" t="s">
        <v>193</v>
      </c>
      <c r="D61" s="740"/>
      <c r="E61" s="368">
        <v>6</v>
      </c>
      <c r="F61" s="368"/>
      <c r="G61" s="257">
        <v>5</v>
      </c>
      <c r="H61" s="257"/>
      <c r="I61" s="257">
        <v>6</v>
      </c>
      <c r="J61" s="257">
        <v>4</v>
      </c>
      <c r="K61" s="257">
        <v>5</v>
      </c>
      <c r="L61" s="355">
        <v>4</v>
      </c>
      <c r="M61" s="355"/>
      <c r="N61" s="355"/>
      <c r="O61" s="355">
        <v>6</v>
      </c>
      <c r="P61" s="355"/>
      <c r="Q61" s="355"/>
      <c r="R61" s="355"/>
      <c r="S61" s="257">
        <v>8</v>
      </c>
      <c r="T61" s="257"/>
      <c r="U61" s="257">
        <f t="shared" si="29"/>
        <v>123</v>
      </c>
      <c r="V61" s="356">
        <f t="shared" si="30"/>
        <v>4.92</v>
      </c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8"/>
      <c r="AI61" s="257"/>
      <c r="AJ61" s="258"/>
      <c r="AK61" s="257">
        <f t="shared" si="27"/>
        <v>0</v>
      </c>
      <c r="AL61" s="357">
        <f t="shared" si="31"/>
        <v>0</v>
      </c>
      <c r="AM61" s="357">
        <f t="shared" si="32"/>
        <v>2.46</v>
      </c>
      <c r="AN61" s="256" t="str">
        <f t="shared" si="33"/>
        <v>KÐm</v>
      </c>
      <c r="AO61" s="404">
        <f t="shared" si="28"/>
        <v>25</v>
      </c>
      <c r="AP61" s="389" t="str">
        <f t="shared" si="34"/>
        <v>Th«i häc</v>
      </c>
      <c r="AQ61" s="257"/>
      <c r="AR61" s="258"/>
      <c r="AS61" s="257"/>
      <c r="AT61" s="258"/>
      <c r="AU61" s="257"/>
      <c r="AV61" s="258"/>
      <c r="AW61" s="257"/>
      <c r="AX61" s="258"/>
      <c r="AY61" s="257"/>
      <c r="AZ61" s="359"/>
      <c r="BA61" s="257"/>
      <c r="BB61" s="359"/>
      <c r="BC61" s="257"/>
      <c r="BD61" s="359"/>
      <c r="BE61" s="257"/>
      <c r="BF61" s="359"/>
      <c r="BG61" s="257"/>
      <c r="BH61" s="359"/>
      <c r="BI61" s="359"/>
      <c r="BJ61" s="359"/>
      <c r="BK61" s="359"/>
      <c r="BL61" s="257"/>
      <c r="BM61" s="359"/>
      <c r="BN61" s="359"/>
      <c r="BO61" s="359"/>
      <c r="BP61" s="359"/>
      <c r="BQ61" s="359"/>
      <c r="BR61" s="359"/>
      <c r="BS61" s="359"/>
      <c r="BT61" s="359"/>
      <c r="BU61" s="360"/>
      <c r="BV61" s="359"/>
      <c r="BW61" s="359"/>
      <c r="BX61" s="359"/>
      <c r="BY61" s="359"/>
      <c r="CB61" s="454"/>
      <c r="CC61" s="454"/>
      <c r="CD61" s="455"/>
      <c r="CE61" s="349"/>
      <c r="CF61" s="257"/>
      <c r="CG61" s="258"/>
      <c r="CH61" s="257"/>
      <c r="CI61" s="258"/>
      <c r="CJ61" s="257"/>
      <c r="CK61" s="258"/>
      <c r="CL61" s="257"/>
      <c r="CM61" s="258"/>
      <c r="CN61" s="257"/>
      <c r="CO61" s="359"/>
      <c r="CP61" s="257"/>
      <c r="CQ61" s="359"/>
      <c r="CR61" s="257"/>
      <c r="CS61" s="359"/>
      <c r="CT61" s="257"/>
      <c r="CU61" s="359"/>
      <c r="CV61" s="359"/>
      <c r="CW61" s="359"/>
      <c r="CX61" s="359"/>
      <c r="CY61" s="257"/>
      <c r="CZ61" s="359"/>
      <c r="DA61" s="359"/>
      <c r="DB61" s="359"/>
      <c r="DC61" s="359"/>
      <c r="DD61" s="359"/>
      <c r="DE61" s="359"/>
      <c r="DF61" s="359"/>
      <c r="DG61" s="359"/>
      <c r="DH61" s="360"/>
      <c r="DI61" s="359"/>
      <c r="DJ61" s="359"/>
      <c r="DK61" s="359"/>
      <c r="DL61" s="359"/>
      <c r="DO61" s="454"/>
      <c r="DP61" s="454"/>
      <c r="DQ61" s="455"/>
      <c r="DR61" s="349"/>
      <c r="DS61" s="262"/>
      <c r="DT61" s="262"/>
      <c r="DU61" s="262"/>
      <c r="DV61" s="265"/>
    </row>
    <row r="62" spans="80:122" ht="15" customHeight="1">
      <c r="CB62" s="454"/>
      <c r="CC62" s="454"/>
      <c r="CD62" s="455"/>
      <c r="CE62" s="349"/>
      <c r="DO62" s="454"/>
      <c r="DP62" s="454"/>
      <c r="DQ62" s="455"/>
      <c r="DR62" s="349"/>
    </row>
    <row r="63" spans="1:126" ht="15" customHeight="1">
      <c r="A63" s="256">
        <v>33</v>
      </c>
      <c r="B63" s="234" t="s">
        <v>294</v>
      </c>
      <c r="C63" s="324" t="s">
        <v>314</v>
      </c>
      <c r="D63" s="329"/>
      <c r="E63" s="368"/>
      <c r="F63" s="368"/>
      <c r="G63" s="257"/>
      <c r="H63" s="257"/>
      <c r="I63" s="257"/>
      <c r="J63" s="257"/>
      <c r="K63" s="257"/>
      <c r="L63" s="355"/>
      <c r="M63" s="355"/>
      <c r="N63" s="355"/>
      <c r="O63" s="355"/>
      <c r="P63" s="355"/>
      <c r="Q63" s="355"/>
      <c r="R63" s="355"/>
      <c r="S63" s="257"/>
      <c r="T63" s="257"/>
      <c r="U63" s="257">
        <f t="shared" si="29"/>
        <v>0</v>
      </c>
      <c r="V63" s="356">
        <f t="shared" si="30"/>
        <v>0</v>
      </c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8"/>
      <c r="AI63" s="257"/>
      <c r="AJ63" s="258"/>
      <c r="AK63" s="257" t="e">
        <f>#REF!*#REF!+AI63*$AI$4+AG63*$AG$4+W63*$W$4+AC63*$AC$4+AE63*$AE$4+Y63*$Y$4</f>
        <v>#REF!</v>
      </c>
      <c r="AL63" s="357" t="e">
        <f t="shared" si="31"/>
        <v>#REF!</v>
      </c>
      <c r="AM63" s="357" t="e">
        <f t="shared" si="32"/>
        <v>#REF!</v>
      </c>
      <c r="AN63" s="256" t="e">
        <f t="shared" si="33"/>
        <v>#REF!</v>
      </c>
      <c r="AO63" s="395" t="e">
        <f>SUM((IF(E63&gt;=5,0,$E$4)),(IF(G63&gt;=5,0,$G$4)),(IF(I63&gt;=5,0,$I$4)),(IF(K63&gt;=5,0,$K$4)),(IF(M63&gt;=5,0,$M$4)),(IF(O63&gt;=5,0,$O$4)),(IF(Y63&gt;=5,0,$Y$4)),(IF(AE63&gt;=5,0,$AE$4)),(IF(AC63&gt;=5,0,$AC$4)),(IF(W63&gt;=5,0,$W$4)),(IF(AG63&gt;=5,0,$AG$4)),(IF(AI63&gt;=5,0,$AI$4)),(IF(#REF!&gt;=5,0,#REF!)))</f>
        <v>#REF!</v>
      </c>
      <c r="AP63" s="389" t="e">
        <f t="shared" si="34"/>
        <v>#REF!</v>
      </c>
      <c r="AQ63" s="257"/>
      <c r="AR63" s="258"/>
      <c r="AS63" s="257"/>
      <c r="AT63" s="258"/>
      <c r="AU63" s="257"/>
      <c r="AV63" s="258"/>
      <c r="AW63" s="257"/>
      <c r="AX63" s="258"/>
      <c r="AY63" s="257"/>
      <c r="AZ63" s="359"/>
      <c r="BA63" s="257"/>
      <c r="BB63" s="359"/>
      <c r="BC63" s="257"/>
      <c r="BD63" s="359"/>
      <c r="BE63" s="257"/>
      <c r="BF63" s="359"/>
      <c r="BG63" s="257"/>
      <c r="BH63" s="359"/>
      <c r="BI63" s="359"/>
      <c r="BJ63" s="359"/>
      <c r="BK63" s="359"/>
      <c r="BL63" s="257"/>
      <c r="BM63" s="359"/>
      <c r="BN63" s="359"/>
      <c r="BO63" s="359"/>
      <c r="BP63" s="359"/>
      <c r="BQ63" s="359"/>
      <c r="BR63" s="359"/>
      <c r="BS63" s="359"/>
      <c r="BT63" s="359"/>
      <c r="BU63" s="360"/>
      <c r="BV63" s="359"/>
      <c r="BW63" s="359"/>
      <c r="BX63" s="359"/>
      <c r="BY63" s="359"/>
      <c r="CB63" s="454"/>
      <c r="CC63" s="454"/>
      <c r="CD63" s="455"/>
      <c r="CE63" s="349"/>
      <c r="CF63" s="257"/>
      <c r="CG63" s="258"/>
      <c r="CH63" s="257"/>
      <c r="CI63" s="258"/>
      <c r="CJ63" s="257"/>
      <c r="CK63" s="258"/>
      <c r="CL63" s="257"/>
      <c r="CM63" s="258"/>
      <c r="CN63" s="257"/>
      <c r="CO63" s="359"/>
      <c r="CP63" s="257"/>
      <c r="CQ63" s="359"/>
      <c r="CR63" s="257"/>
      <c r="CS63" s="359"/>
      <c r="CT63" s="257"/>
      <c r="CU63" s="359"/>
      <c r="CV63" s="359"/>
      <c r="CW63" s="359"/>
      <c r="CX63" s="359"/>
      <c r="CY63" s="257"/>
      <c r="CZ63" s="359"/>
      <c r="DA63" s="359"/>
      <c r="DB63" s="359"/>
      <c r="DC63" s="359"/>
      <c r="DD63" s="359"/>
      <c r="DE63" s="359"/>
      <c r="DF63" s="359"/>
      <c r="DG63" s="359"/>
      <c r="DH63" s="360"/>
      <c r="DI63" s="359"/>
      <c r="DJ63" s="359"/>
      <c r="DK63" s="359"/>
      <c r="DL63" s="359"/>
      <c r="DO63" s="454"/>
      <c r="DP63" s="454"/>
      <c r="DQ63" s="455"/>
      <c r="DR63" s="349"/>
      <c r="DS63" s="262"/>
      <c r="DT63" s="262"/>
      <c r="DU63" s="262"/>
      <c r="DV63" s="265"/>
    </row>
    <row r="64" spans="1:126" ht="15" customHeight="1">
      <c r="A64" s="256">
        <v>36</v>
      </c>
      <c r="B64" s="321" t="s">
        <v>196</v>
      </c>
      <c r="C64" s="330" t="s">
        <v>206</v>
      </c>
      <c r="D64" s="745"/>
      <c r="E64" s="368">
        <v>7</v>
      </c>
      <c r="F64" s="368"/>
      <c r="G64" s="257">
        <v>6</v>
      </c>
      <c r="H64" s="257"/>
      <c r="I64" s="257"/>
      <c r="J64" s="257"/>
      <c r="K64" s="257">
        <v>5</v>
      </c>
      <c r="L64" s="355"/>
      <c r="M64" s="355">
        <v>5</v>
      </c>
      <c r="N64" s="355"/>
      <c r="O64" s="355"/>
      <c r="P64" s="355"/>
      <c r="Q64" s="355"/>
      <c r="R64" s="355"/>
      <c r="S64" s="257">
        <v>7</v>
      </c>
      <c r="T64" s="257"/>
      <c r="U64" s="257">
        <f t="shared" si="29"/>
        <v>99</v>
      </c>
      <c r="V64" s="356">
        <f t="shared" si="30"/>
        <v>3.96</v>
      </c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8"/>
      <c r="AI64" s="257"/>
      <c r="AJ64" s="258"/>
      <c r="AK64" s="257" t="e">
        <f>#REF!*#REF!+AI64*$AI$4+AG64*$AG$4+W64*$W$4+AC64*$AC$4+AE64*$AE$4+Y64*$Y$4</f>
        <v>#REF!</v>
      </c>
      <c r="AL64" s="357" t="e">
        <f t="shared" si="31"/>
        <v>#REF!</v>
      </c>
      <c r="AM64" s="357" t="e">
        <f t="shared" si="32"/>
        <v>#REF!</v>
      </c>
      <c r="AN64" s="256" t="e">
        <f t="shared" si="33"/>
        <v>#REF!</v>
      </c>
      <c r="AO64" s="395" t="e">
        <f>SUM((IF(E64&gt;=5,0,$E$4)),(IF(G64&gt;=5,0,$G$4)),(IF(I64&gt;=5,0,$I$4)),(IF(K64&gt;=5,0,$K$4)),(IF(M64&gt;=5,0,$M$4)),(IF(O64&gt;=5,0,$O$4)),(IF(Y64&gt;=5,0,$Y$4)),(IF(AE64&gt;=5,0,$AE$4)),(IF(AC64&gt;=5,0,$AC$4)),(IF(W64&gt;=5,0,$W$4)),(IF(AG64&gt;=5,0,$AG$4)),(IF(AI64&gt;=5,0,$AI$4)),(IF(#REF!&gt;=5,0,#REF!)))</f>
        <v>#REF!</v>
      </c>
      <c r="AP64" s="389" t="e">
        <f t="shared" si="34"/>
        <v>#REF!</v>
      </c>
      <c r="AQ64" s="257"/>
      <c r="AR64" s="258"/>
      <c r="AS64" s="257"/>
      <c r="AT64" s="258"/>
      <c r="AU64" s="257"/>
      <c r="AV64" s="258"/>
      <c r="AW64" s="257"/>
      <c r="AX64" s="258"/>
      <c r="AY64" s="257"/>
      <c r="AZ64" s="359"/>
      <c r="BA64" s="257"/>
      <c r="BB64" s="359"/>
      <c r="BC64" s="257"/>
      <c r="BD64" s="359"/>
      <c r="BE64" s="257"/>
      <c r="BF64" s="359"/>
      <c r="BG64" s="257"/>
      <c r="BH64" s="359"/>
      <c r="BI64" s="359"/>
      <c r="BJ64" s="359"/>
      <c r="BK64" s="359"/>
      <c r="BL64" s="257"/>
      <c r="BM64" s="359"/>
      <c r="BN64" s="359"/>
      <c r="BO64" s="359"/>
      <c r="BP64" s="359"/>
      <c r="BQ64" s="359"/>
      <c r="BR64" s="359"/>
      <c r="BS64" s="359"/>
      <c r="BT64" s="359"/>
      <c r="BU64" s="360"/>
      <c r="BV64" s="359"/>
      <c r="BW64" s="359"/>
      <c r="BX64" s="359"/>
      <c r="BY64" s="359"/>
      <c r="CB64" s="454"/>
      <c r="CC64" s="454"/>
      <c r="CD64" s="455"/>
      <c r="CE64" s="349"/>
      <c r="CF64" s="257"/>
      <c r="CG64" s="258"/>
      <c r="CH64" s="257"/>
      <c r="CI64" s="258"/>
      <c r="CJ64" s="257"/>
      <c r="CK64" s="258"/>
      <c r="CL64" s="257"/>
      <c r="CM64" s="258"/>
      <c r="CN64" s="257"/>
      <c r="CO64" s="359"/>
      <c r="CP64" s="257"/>
      <c r="CQ64" s="359"/>
      <c r="CR64" s="257"/>
      <c r="CS64" s="359"/>
      <c r="CT64" s="257"/>
      <c r="CU64" s="359"/>
      <c r="CV64" s="359"/>
      <c r="CW64" s="359"/>
      <c r="CX64" s="359"/>
      <c r="CY64" s="257"/>
      <c r="CZ64" s="359"/>
      <c r="DA64" s="359"/>
      <c r="DB64" s="359"/>
      <c r="DC64" s="359"/>
      <c r="DD64" s="359"/>
      <c r="DE64" s="359"/>
      <c r="DF64" s="359"/>
      <c r="DG64" s="359"/>
      <c r="DH64" s="360"/>
      <c r="DI64" s="359"/>
      <c r="DJ64" s="359"/>
      <c r="DK64" s="359"/>
      <c r="DL64" s="359"/>
      <c r="DO64" s="454"/>
      <c r="DP64" s="454"/>
      <c r="DQ64" s="455"/>
      <c r="DR64" s="349"/>
      <c r="DS64" s="262"/>
      <c r="DT64" s="262"/>
      <c r="DU64" s="262"/>
      <c r="DV64" s="265"/>
    </row>
    <row r="65" spans="1:126" ht="15" customHeight="1">
      <c r="A65" s="256">
        <v>41</v>
      </c>
      <c r="B65" s="234" t="s">
        <v>323</v>
      </c>
      <c r="C65" s="324" t="s">
        <v>322</v>
      </c>
      <c r="D65" s="329"/>
      <c r="E65" s="368">
        <v>7</v>
      </c>
      <c r="F65" s="368"/>
      <c r="G65" s="257">
        <v>4</v>
      </c>
      <c r="H65" s="257"/>
      <c r="I65" s="257"/>
      <c r="J65" s="257"/>
      <c r="K65" s="257">
        <v>5</v>
      </c>
      <c r="L65" s="355"/>
      <c r="M65" s="355">
        <v>3</v>
      </c>
      <c r="N65" s="355">
        <v>2</v>
      </c>
      <c r="O65" s="355"/>
      <c r="P65" s="355"/>
      <c r="Q65" s="355"/>
      <c r="R65" s="355"/>
      <c r="S65" s="257">
        <v>6</v>
      </c>
      <c r="T65" s="257"/>
      <c r="U65" s="257">
        <f t="shared" si="29"/>
        <v>85</v>
      </c>
      <c r="V65" s="356">
        <f t="shared" si="30"/>
        <v>3.4</v>
      </c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8"/>
      <c r="AI65" s="257"/>
      <c r="AJ65" s="258"/>
      <c r="AK65" s="257" t="e">
        <f>#REF!*#REF!+AI65*$AI$4+AG65*$AG$4+W65*$W$4+AC65*$AC$4+AE65*$AE$4+Y65*$Y$4</f>
        <v>#REF!</v>
      </c>
      <c r="AL65" s="357" t="e">
        <f t="shared" si="31"/>
        <v>#REF!</v>
      </c>
      <c r="AM65" s="357" t="e">
        <f t="shared" si="32"/>
        <v>#REF!</v>
      </c>
      <c r="AN65" s="256" t="e">
        <f t="shared" si="33"/>
        <v>#REF!</v>
      </c>
      <c r="AO65" s="395" t="e">
        <f>SUM((IF(E65&gt;=5,0,$E$4)),(IF(G65&gt;=5,0,$G$4)),(IF(I65&gt;=5,0,$I$4)),(IF(K65&gt;=5,0,$K$4)),(IF(M65&gt;=5,0,$M$4)),(IF(O65&gt;=5,0,$O$4)),(IF(Y65&gt;=5,0,$Y$4)),(IF(AE65&gt;=5,0,$AE$4)),(IF(AC65&gt;=5,0,$AC$4)),(IF(W65&gt;=5,0,$W$4)),(IF(AG65&gt;=5,0,$AG$4)),(IF(AI65&gt;=5,0,$AI$4)),(IF(#REF!&gt;=5,0,#REF!)))</f>
        <v>#REF!</v>
      </c>
      <c r="AP65" s="389" t="e">
        <f t="shared" si="34"/>
        <v>#REF!</v>
      </c>
      <c r="AQ65" s="257"/>
      <c r="AR65" s="258"/>
      <c r="AS65" s="257"/>
      <c r="AT65" s="258"/>
      <c r="AU65" s="257"/>
      <c r="AV65" s="258"/>
      <c r="AW65" s="257"/>
      <c r="AX65" s="258"/>
      <c r="AY65" s="257"/>
      <c r="AZ65" s="359"/>
      <c r="BA65" s="257"/>
      <c r="BB65" s="359"/>
      <c r="BC65" s="257"/>
      <c r="BD65" s="359"/>
      <c r="BE65" s="257"/>
      <c r="BF65" s="359"/>
      <c r="BG65" s="257"/>
      <c r="BH65" s="359"/>
      <c r="BI65" s="359"/>
      <c r="BJ65" s="359"/>
      <c r="BK65" s="359"/>
      <c r="BL65" s="257"/>
      <c r="BM65" s="359"/>
      <c r="BN65" s="359"/>
      <c r="BO65" s="359"/>
      <c r="BP65" s="359"/>
      <c r="BQ65" s="359"/>
      <c r="BR65" s="359"/>
      <c r="BS65" s="359"/>
      <c r="BT65" s="359"/>
      <c r="BU65" s="360"/>
      <c r="BV65" s="359"/>
      <c r="BW65" s="258"/>
      <c r="BX65" s="359"/>
      <c r="BY65" s="359"/>
      <c r="CB65" s="454"/>
      <c r="CC65" s="454"/>
      <c r="CD65" s="455"/>
      <c r="CE65" s="349"/>
      <c r="CF65" s="257"/>
      <c r="CG65" s="258"/>
      <c r="CH65" s="257"/>
      <c r="CI65" s="258"/>
      <c r="CJ65" s="257"/>
      <c r="CK65" s="258"/>
      <c r="CL65" s="257"/>
      <c r="CM65" s="258"/>
      <c r="CN65" s="257"/>
      <c r="CO65" s="359"/>
      <c r="CP65" s="257"/>
      <c r="CQ65" s="359"/>
      <c r="CR65" s="257"/>
      <c r="CS65" s="359"/>
      <c r="CT65" s="257"/>
      <c r="CU65" s="359"/>
      <c r="CV65" s="359"/>
      <c r="CW65" s="359"/>
      <c r="CX65" s="359"/>
      <c r="CY65" s="257"/>
      <c r="CZ65" s="359"/>
      <c r="DA65" s="359"/>
      <c r="DB65" s="359"/>
      <c r="DC65" s="359"/>
      <c r="DD65" s="359"/>
      <c r="DE65" s="359"/>
      <c r="DF65" s="359"/>
      <c r="DG65" s="359"/>
      <c r="DH65" s="360"/>
      <c r="DI65" s="359"/>
      <c r="DJ65" s="258"/>
      <c r="DK65" s="359"/>
      <c r="DL65" s="359"/>
      <c r="DO65" s="454"/>
      <c r="DP65" s="454"/>
      <c r="DQ65" s="455"/>
      <c r="DR65" s="349"/>
      <c r="DS65" s="262"/>
      <c r="DT65" s="262"/>
      <c r="DU65" s="262"/>
      <c r="DV65" s="265"/>
    </row>
    <row r="66" spans="80:122" ht="15" customHeight="1">
      <c r="CB66" s="454"/>
      <c r="CC66" s="454"/>
      <c r="CD66" s="455"/>
      <c r="CE66" s="349"/>
      <c r="DO66" s="454"/>
      <c r="DP66" s="454"/>
      <c r="DQ66" s="455"/>
      <c r="DR66" s="349"/>
    </row>
    <row r="67" spans="80:122" ht="15" customHeight="1">
      <c r="CB67" s="454"/>
      <c r="CC67" s="454"/>
      <c r="CD67" s="455"/>
      <c r="CE67" s="349"/>
      <c r="DO67" s="454"/>
      <c r="DP67" s="454"/>
      <c r="DQ67" s="455"/>
      <c r="DR67" s="349"/>
    </row>
    <row r="68" spans="80:122" ht="15" customHeight="1">
      <c r="CB68" s="454"/>
      <c r="CC68" s="454"/>
      <c r="CD68" s="455"/>
      <c r="CE68" s="349"/>
      <c r="DO68" s="454"/>
      <c r="DP68" s="454"/>
      <c r="DQ68" s="455"/>
      <c r="DR68" s="349"/>
    </row>
    <row r="69" spans="80:122" ht="15" customHeight="1">
      <c r="CB69" s="454"/>
      <c r="CC69" s="454"/>
      <c r="CD69" s="455"/>
      <c r="CE69" s="349"/>
      <c r="DO69" s="454"/>
      <c r="DP69" s="454"/>
      <c r="DQ69" s="455"/>
      <c r="DR69" s="349"/>
    </row>
    <row r="70" spans="80:122" ht="15" customHeight="1">
      <c r="CB70" s="454"/>
      <c r="CC70" s="454"/>
      <c r="CD70" s="455"/>
      <c r="CE70" s="349"/>
      <c r="DO70" s="454"/>
      <c r="DP70" s="454"/>
      <c r="DQ70" s="455"/>
      <c r="DR70" s="349"/>
    </row>
    <row r="71" spans="80:122" ht="15" customHeight="1">
      <c r="CB71" s="454"/>
      <c r="CC71" s="454"/>
      <c r="CD71" s="455"/>
      <c r="CE71" s="349"/>
      <c r="DO71" s="454"/>
      <c r="DP71" s="454"/>
      <c r="DQ71" s="455"/>
      <c r="DR71" s="349"/>
    </row>
    <row r="72" spans="80:122" ht="15" customHeight="1">
      <c r="CB72" s="454"/>
      <c r="CC72" s="454"/>
      <c r="CD72" s="455"/>
      <c r="CE72" s="349"/>
      <c r="DO72" s="454"/>
      <c r="DP72" s="454"/>
      <c r="DQ72" s="455"/>
      <c r="DR72" s="349"/>
    </row>
    <row r="73" spans="80:122" ht="15" customHeight="1">
      <c r="CB73" s="454"/>
      <c r="CC73" s="454"/>
      <c r="CD73" s="455"/>
      <c r="CE73" s="349"/>
      <c r="DO73" s="454"/>
      <c r="DP73" s="454"/>
      <c r="DQ73" s="455"/>
      <c r="DR73" s="349"/>
    </row>
    <row r="74" spans="80:122" ht="15" customHeight="1">
      <c r="CB74" s="454"/>
      <c r="CC74" s="454"/>
      <c r="CD74" s="455"/>
      <c r="CE74" s="349"/>
      <c r="DO74" s="454"/>
      <c r="DP74" s="454"/>
      <c r="DQ74" s="455"/>
      <c r="DR74" s="349"/>
    </row>
    <row r="75" spans="80:122" ht="15" customHeight="1">
      <c r="CB75" s="454"/>
      <c r="CC75" s="454"/>
      <c r="CD75" s="455"/>
      <c r="CE75" s="349"/>
      <c r="DO75" s="454"/>
      <c r="DP75" s="454"/>
      <c r="DQ75" s="455"/>
      <c r="DR75" s="349"/>
    </row>
    <row r="76" spans="80:122" ht="15" customHeight="1">
      <c r="CB76" s="454"/>
      <c r="CC76" s="454"/>
      <c r="CD76" s="455"/>
      <c r="CE76" s="349"/>
      <c r="DO76" s="454"/>
      <c r="DP76" s="454"/>
      <c r="DQ76" s="455"/>
      <c r="DR76" s="349"/>
    </row>
    <row r="77" spans="80:122" ht="15" customHeight="1">
      <c r="CB77" s="454"/>
      <c r="CC77" s="454"/>
      <c r="CD77" s="455"/>
      <c r="CE77" s="349"/>
      <c r="DO77" s="454"/>
      <c r="DP77" s="454"/>
      <c r="DQ77" s="455"/>
      <c r="DR77" s="349"/>
    </row>
    <row r="78" spans="80:122" ht="15" customHeight="1">
      <c r="CB78" s="454"/>
      <c r="CC78" s="454"/>
      <c r="CD78" s="455"/>
      <c r="CE78" s="349"/>
      <c r="DO78" s="454"/>
      <c r="DP78" s="454"/>
      <c r="DQ78" s="455"/>
      <c r="DR78" s="349"/>
    </row>
    <row r="79" spans="80:122" ht="15" customHeight="1">
      <c r="CB79" s="454"/>
      <c r="CC79" s="454"/>
      <c r="CD79" s="455"/>
      <c r="CE79" s="349"/>
      <c r="DO79" s="454"/>
      <c r="DP79" s="454"/>
      <c r="DQ79" s="455"/>
      <c r="DR79" s="349"/>
    </row>
    <row r="80" spans="78:122" ht="15" customHeight="1">
      <c r="BZ80" s="510"/>
      <c r="CA80" s="510"/>
      <c r="CB80" s="446" t="e">
        <f>(BY80+#REF!)/$AK$5</f>
        <v>#REF!</v>
      </c>
      <c r="CC80" s="446"/>
      <c r="CD80" s="402" t="str">
        <f>IF(CC80&gt;=8.995,"XuÊt s¾c",IF(CC80&gt;=7.995,"Giái",IF(CC80&gt;=6.995,"Kh¸",IF(CC80&gt;=5.995,"TB Kh¸",IF(CC80&gt;=4.995,"Trung b×nh",IF(CC80&gt;=3.995,"YÕu",IF(CC80&lt;3.995,"KÐm")))))))</f>
        <v>KÐm</v>
      </c>
      <c r="CE80" s="514"/>
      <c r="DM80" s="510"/>
      <c r="DN80" s="510"/>
      <c r="DO80" s="446" t="e">
        <f>(DL80+#REF!)/$AK$5</f>
        <v>#REF!</v>
      </c>
      <c r="DP80" s="446"/>
      <c r="DQ80" s="402" t="str">
        <f>IF(DP80&gt;=8.995,"XuÊt s¾c",IF(DP80&gt;=7.995,"Giái",IF(DP80&gt;=6.995,"Kh¸",IF(DP80&gt;=5.995,"TB Kh¸",IF(DP80&gt;=4.995,"Trung b×nh",IF(DP80&gt;=3.995,"YÕu",IF(DP80&lt;3.995,"KÐm")))))))</f>
        <v>KÐm</v>
      </c>
      <c r="DR80" s="514"/>
    </row>
    <row r="81" spans="78:122" ht="15" customHeight="1">
      <c r="BZ81" s="479"/>
      <c r="CA81" s="479"/>
      <c r="CB81" s="465" t="e">
        <f>(BY81+#REF!)/$AK$5</f>
        <v>#REF!</v>
      </c>
      <c r="CC81" s="837"/>
      <c r="CD81" s="387" t="str">
        <f>IF(CC81&gt;=8.995,"XuÊt s¾c",IF(CC81&gt;=7.995,"Giái",IF(CC81&gt;=6.995,"Kh¸",IF(CC81&gt;=5.995,"TB Kh¸",IF(CC81&gt;=4.995,"Trung b×nh",IF(CC81&gt;=3.995,"YÕu",IF(CC81&lt;3.995,"KÐm")))))))</f>
        <v>KÐm</v>
      </c>
      <c r="CE81" s="478"/>
      <c r="DM81" s="479"/>
      <c r="DN81" s="479"/>
      <c r="DO81" s="465" t="e">
        <f>(DL81+#REF!)/$AK$5</f>
        <v>#REF!</v>
      </c>
      <c r="DP81" s="837"/>
      <c r="DQ81" s="387" t="str">
        <f>IF(DP81&gt;=8.995,"XuÊt s¾c",IF(DP81&gt;=7.995,"Giái",IF(DP81&gt;=6.995,"Kh¸",IF(DP81&gt;=5.995,"TB Kh¸",IF(DP81&gt;=4.995,"Trung b×nh",IF(DP81&gt;=3.995,"YÕu",IF(DP81&lt;3.995,"KÐm")))))))</f>
        <v>KÐm</v>
      </c>
      <c r="DR81" s="478"/>
    </row>
    <row r="82" spans="78:122" ht="15" customHeight="1">
      <c r="BZ82" s="467"/>
      <c r="CA82" s="467"/>
      <c r="CB82" s="465" t="e">
        <f>(BY82+#REF!)/$AK$5</f>
        <v>#REF!</v>
      </c>
      <c r="CC82" s="465"/>
      <c r="CD82" s="387" t="str">
        <f>IF(CC82&gt;=8.995,"XuÊt s¾c",IF(CC82&gt;=7.995,"Giái",IF(CC82&gt;=6.995,"Kh¸",IF(CC82&gt;=5.995,"TB Kh¸",IF(CC82&gt;=4.995,"Trung b×nh",IF(CC82&gt;=3.995,"YÕu",IF(CC82&lt;3.995,"KÐm")))))))</f>
        <v>KÐm</v>
      </c>
      <c r="CE82" s="464"/>
      <c r="DM82" s="467"/>
      <c r="DN82" s="467"/>
      <c r="DO82" s="465" t="e">
        <f>(DL82+#REF!)/$AK$5</f>
        <v>#REF!</v>
      </c>
      <c r="DP82" s="465"/>
      <c r="DQ82" s="387" t="str">
        <f>IF(DP82&gt;=8.995,"XuÊt s¾c",IF(DP82&gt;=7.995,"Giái",IF(DP82&gt;=6.995,"Kh¸",IF(DP82&gt;=5.995,"TB Kh¸",IF(DP82&gt;=4.995,"Trung b×nh",IF(DP82&gt;=3.995,"YÕu",IF(DP82&lt;3.995,"KÐm")))))))</f>
        <v>KÐm</v>
      </c>
      <c r="DR82" s="464"/>
    </row>
    <row r="83" spans="78:122" ht="15" customHeight="1">
      <c r="BZ83" s="528"/>
      <c r="CA83" s="528"/>
      <c r="CB83" s="526" t="e">
        <f>(BY83+#REF!)/$AK$5</f>
        <v>#REF!</v>
      </c>
      <c r="CC83" s="526"/>
      <c r="CD83" s="520" t="str">
        <f>IF(CC83&gt;=8.995,"XuÊt s¾c",IF(CC83&gt;=7.995,"Giái",IF(CC83&gt;=6.995,"Kh¸",IF(CC83&gt;=5.995,"TB Kh¸",IF(CC83&gt;=4.995,"Trung b×nh",IF(CC83&gt;=3.995,"YÕu",IF(CC83&lt;3.995,"KÐm")))))))</f>
        <v>KÐm</v>
      </c>
      <c r="CE83" s="525"/>
      <c r="DM83" s="528"/>
      <c r="DN83" s="528"/>
      <c r="DO83" s="526" t="e">
        <f>(DL83+#REF!)/$AK$5</f>
        <v>#REF!</v>
      </c>
      <c r="DP83" s="526"/>
      <c r="DQ83" s="520" t="str">
        <f>IF(DP83&gt;=8.995,"XuÊt s¾c",IF(DP83&gt;=7.995,"Giái",IF(DP83&gt;=6.995,"Kh¸",IF(DP83&gt;=5.995,"TB Kh¸",IF(DP83&gt;=4.995,"Trung b×nh",IF(DP83&gt;=3.995,"YÕu",IF(DP83&lt;3.995,"KÐm")))))))</f>
        <v>KÐm</v>
      </c>
      <c r="DR83" s="525"/>
    </row>
    <row r="84" spans="78:122" ht="15" customHeight="1">
      <c r="BZ84" s="452"/>
      <c r="CA84" s="444"/>
      <c r="CB84" s="446" t="e">
        <f>(BY84+#REF!)/$AK$5</f>
        <v>#REF!</v>
      </c>
      <c r="CC84" s="838"/>
      <c r="CD84" s="402" t="str">
        <f aca="true" t="shared" si="35" ref="CD84:CD90">IF(CC84&gt;=8.995,"XuÊt s¾c",IF(CC84&gt;=7.995,"Giái",IF(CC84&gt;=6.995,"Kh¸",IF(CC84&gt;=5.995,"TB Kh¸",IF(CC84&gt;=4.995,"Trung b×nh",IF(CC84&gt;=3.995,"YÕu",IF(CC84&lt;3.995,"KÐm")))))))</f>
        <v>KÐm</v>
      </c>
      <c r="CE84" s="448"/>
      <c r="DM84" s="452"/>
      <c r="DN84" s="444"/>
      <c r="DO84" s="446" t="e">
        <f>(DL84+#REF!)/$AK$5</f>
        <v>#REF!</v>
      </c>
      <c r="DP84" s="838"/>
      <c r="DQ84" s="402" t="str">
        <f aca="true" t="shared" si="36" ref="DQ84:DQ90">IF(DP84&gt;=8.995,"XuÊt s¾c",IF(DP84&gt;=7.995,"Giái",IF(DP84&gt;=6.995,"Kh¸",IF(DP84&gt;=5.995,"TB Kh¸",IF(DP84&gt;=4.995,"Trung b×nh",IF(DP84&gt;=3.995,"YÕu",IF(DP84&lt;3.995,"KÐm")))))))</f>
        <v>KÐm</v>
      </c>
      <c r="DR84" s="448"/>
    </row>
    <row r="85" spans="78:122" ht="15" customHeight="1">
      <c r="BZ85" s="365"/>
      <c r="CA85" s="365"/>
      <c r="CB85" s="357" t="e">
        <f>(BY85+#REF!)/$AK$5</f>
        <v>#REF!</v>
      </c>
      <c r="CC85" s="571"/>
      <c r="CD85" s="256" t="str">
        <f t="shared" si="35"/>
        <v>KÐm</v>
      </c>
      <c r="CE85" s="383"/>
      <c r="DM85" s="365"/>
      <c r="DN85" s="365"/>
      <c r="DO85" s="357" t="e">
        <f>(DL85+#REF!)/$AK$5</f>
        <v>#REF!</v>
      </c>
      <c r="DP85" s="571"/>
      <c r="DQ85" s="256" t="str">
        <f t="shared" si="36"/>
        <v>KÐm</v>
      </c>
      <c r="DR85" s="383"/>
    </row>
    <row r="86" spans="78:122" ht="15" customHeight="1">
      <c r="BZ86" s="359"/>
      <c r="CA86" s="359"/>
      <c r="CB86" s="357" t="e">
        <f>(BY86+#REF!)/$AK$5</f>
        <v>#REF!</v>
      </c>
      <c r="CC86" s="836"/>
      <c r="CD86" s="256" t="str">
        <f t="shared" si="35"/>
        <v>KÐm</v>
      </c>
      <c r="CE86" s="370"/>
      <c r="DM86" s="359"/>
      <c r="DN86" s="359"/>
      <c r="DO86" s="357" t="e">
        <f>(DL86+#REF!)/$AK$5</f>
        <v>#REF!</v>
      </c>
      <c r="DP86" s="836"/>
      <c r="DQ86" s="256" t="str">
        <f t="shared" si="36"/>
        <v>KÐm</v>
      </c>
      <c r="DR86" s="370"/>
    </row>
    <row r="87" spans="78:122" ht="15" customHeight="1">
      <c r="BZ87" s="359"/>
      <c r="CA87" s="359"/>
      <c r="CB87" s="357" t="e">
        <f>(BY87+#REF!)/$AK$5</f>
        <v>#REF!</v>
      </c>
      <c r="CC87" s="357"/>
      <c r="CD87" s="256" t="str">
        <f t="shared" si="35"/>
        <v>KÐm</v>
      </c>
      <c r="CE87" s="258"/>
      <c r="DM87" s="359"/>
      <c r="DN87" s="359"/>
      <c r="DO87" s="357" t="e">
        <f>(DL87+#REF!)/$AK$5</f>
        <v>#REF!</v>
      </c>
      <c r="DP87" s="357"/>
      <c r="DQ87" s="256" t="str">
        <f t="shared" si="36"/>
        <v>KÐm</v>
      </c>
      <c r="DR87" s="258"/>
    </row>
    <row r="88" spans="78:122" ht="15" customHeight="1">
      <c r="BZ88" s="359"/>
      <c r="CA88" s="359"/>
      <c r="CB88" s="357" t="e">
        <f>(BY88+#REF!)/$AK$5</f>
        <v>#REF!</v>
      </c>
      <c r="CC88" s="357"/>
      <c r="CD88" s="256" t="str">
        <f t="shared" si="35"/>
        <v>KÐm</v>
      </c>
      <c r="CE88" s="363"/>
      <c r="DM88" s="359"/>
      <c r="DN88" s="359"/>
      <c r="DO88" s="357" t="e">
        <f>(DL88+#REF!)/$AK$5</f>
        <v>#REF!</v>
      </c>
      <c r="DP88" s="357"/>
      <c r="DQ88" s="256" t="str">
        <f t="shared" si="36"/>
        <v>KÐm</v>
      </c>
      <c r="DR88" s="363"/>
    </row>
    <row r="89" spans="78:122" ht="15" customHeight="1">
      <c r="BZ89" s="467"/>
      <c r="CA89" s="467"/>
      <c r="CB89" s="465" t="e">
        <f>(BY89+#REF!)/$AK$5</f>
        <v>#REF!</v>
      </c>
      <c r="CC89" s="465"/>
      <c r="CD89" s="387" t="str">
        <f t="shared" si="35"/>
        <v>KÐm</v>
      </c>
      <c r="CE89" s="464"/>
      <c r="DM89" s="467"/>
      <c r="DN89" s="467"/>
      <c r="DO89" s="465" t="e">
        <f>(DL89+#REF!)/$AK$5</f>
        <v>#REF!</v>
      </c>
      <c r="DP89" s="465"/>
      <c r="DQ89" s="387" t="str">
        <f t="shared" si="36"/>
        <v>KÐm</v>
      </c>
      <c r="DR89" s="464"/>
    </row>
    <row r="90" spans="78:122" ht="15" customHeight="1">
      <c r="BZ90" s="464"/>
      <c r="CA90" s="464"/>
      <c r="CB90" s="465" t="e">
        <f>(BY90+#REF!)/$AK$5</f>
        <v>#REF!</v>
      </c>
      <c r="CC90" s="465"/>
      <c r="CD90" s="387" t="str">
        <f t="shared" si="35"/>
        <v>KÐm</v>
      </c>
      <c r="CE90" s="464"/>
      <c r="DM90" s="464"/>
      <c r="DN90" s="464"/>
      <c r="DO90" s="465" t="e">
        <f>(DL90+#REF!)/$AK$5</f>
        <v>#REF!</v>
      </c>
      <c r="DP90" s="465"/>
      <c r="DQ90" s="387" t="str">
        <f t="shared" si="36"/>
        <v>KÐm</v>
      </c>
      <c r="DR90" s="464"/>
    </row>
    <row r="91" spans="80:122" ht="15" customHeight="1">
      <c r="CB91" s="454"/>
      <c r="CC91" s="454"/>
      <c r="CD91" s="455"/>
      <c r="CE91" s="349"/>
      <c r="DO91" s="454"/>
      <c r="DP91" s="454"/>
      <c r="DQ91" s="455"/>
      <c r="DR91" s="349"/>
    </row>
    <row r="92" spans="80:122" ht="15" customHeight="1">
      <c r="CB92" s="269"/>
      <c r="CC92" s="269"/>
      <c r="CD92" s="408"/>
      <c r="CE92" s="349"/>
      <c r="DO92" s="269"/>
      <c r="DP92" s="269"/>
      <c r="DQ92" s="408"/>
      <c r="DR92" s="349"/>
    </row>
    <row r="93" spans="80:122" ht="15" customHeight="1">
      <c r="CB93" s="269"/>
      <c r="CC93" s="269"/>
      <c r="CD93" s="408"/>
      <c r="CE93" s="349"/>
      <c r="DO93" s="269"/>
      <c r="DP93" s="269"/>
      <c r="DQ93" s="408"/>
      <c r="DR93" s="349"/>
    </row>
    <row r="94" spans="80:122" ht="15" customHeight="1">
      <c r="CB94" s="269"/>
      <c r="CC94" s="269"/>
      <c r="CD94" s="408"/>
      <c r="CE94" s="349"/>
      <c r="DO94" s="269"/>
      <c r="DP94" s="269"/>
      <c r="DQ94" s="408"/>
      <c r="DR94" s="349"/>
    </row>
    <row r="95" spans="80:122" ht="15" customHeight="1">
      <c r="CB95" s="269"/>
      <c r="CC95" s="269"/>
      <c r="CD95" s="408"/>
      <c r="CE95" s="349"/>
      <c r="DO95" s="269"/>
      <c r="DP95" s="269"/>
      <c r="DQ95" s="408"/>
      <c r="DR95" s="349"/>
    </row>
    <row r="96" spans="80:122" ht="15" customHeight="1">
      <c r="CB96" s="269"/>
      <c r="CC96" s="269"/>
      <c r="CD96" s="408"/>
      <c r="CE96" s="349"/>
      <c r="DO96" s="269"/>
      <c r="DP96" s="269"/>
      <c r="DQ96" s="408"/>
      <c r="DR96" s="349"/>
    </row>
    <row r="97" spans="80:122" ht="15" customHeight="1">
      <c r="CB97" s="269"/>
      <c r="CC97" s="269"/>
      <c r="CD97" s="408"/>
      <c r="CE97" s="349"/>
      <c r="DO97" s="269"/>
      <c r="DP97" s="269"/>
      <c r="DQ97" s="408"/>
      <c r="DR97" s="349"/>
    </row>
    <row r="98" spans="80:122" ht="15" customHeight="1">
      <c r="CB98" s="269"/>
      <c r="CC98" s="269"/>
      <c r="CD98" s="408"/>
      <c r="CE98" s="349"/>
      <c r="DO98" s="269"/>
      <c r="DP98" s="269"/>
      <c r="DQ98" s="408"/>
      <c r="DR98" s="349"/>
    </row>
    <row r="99" spans="80:122" ht="15" customHeight="1">
      <c r="CB99" s="269"/>
      <c r="CC99" s="269"/>
      <c r="CD99" s="408"/>
      <c r="CE99" s="349"/>
      <c r="DO99" s="269"/>
      <c r="DP99" s="269"/>
      <c r="DQ99" s="408"/>
      <c r="DR99" s="349"/>
    </row>
    <row r="100" spans="80:122" ht="15" customHeight="1">
      <c r="CB100" s="269"/>
      <c r="CC100" s="269"/>
      <c r="CD100" s="408"/>
      <c r="CE100" s="349"/>
      <c r="DO100" s="269"/>
      <c r="DP100" s="269"/>
      <c r="DQ100" s="408"/>
      <c r="DR100" s="349"/>
    </row>
    <row r="101" spans="80:122" ht="15" customHeight="1">
      <c r="CB101" s="269"/>
      <c r="CC101" s="269"/>
      <c r="CD101" s="408"/>
      <c r="CE101" s="349"/>
      <c r="DO101" s="269"/>
      <c r="DP101" s="269"/>
      <c r="DQ101" s="408"/>
      <c r="DR101" s="349"/>
    </row>
    <row r="102" spans="78:122" ht="15" customHeight="1">
      <c r="BZ102" s="479"/>
      <c r="CA102" s="479"/>
      <c r="CB102" s="357"/>
      <c r="CC102" s="571"/>
      <c r="CD102" s="256"/>
      <c r="CE102" s="478"/>
      <c r="DM102" s="479"/>
      <c r="DN102" s="479"/>
      <c r="DO102" s="357"/>
      <c r="DP102" s="571"/>
      <c r="DQ102" s="256"/>
      <c r="DR102" s="478"/>
    </row>
    <row r="103" spans="78:122" ht="15" customHeight="1">
      <c r="BZ103" s="479"/>
      <c r="CA103" s="479"/>
      <c r="CB103" s="357"/>
      <c r="CC103" s="571"/>
      <c r="CD103" s="256"/>
      <c r="CE103" s="478"/>
      <c r="DM103" s="479"/>
      <c r="DN103" s="479"/>
      <c r="DO103" s="357"/>
      <c r="DP103" s="571"/>
      <c r="DQ103" s="256"/>
      <c r="DR103" s="478"/>
    </row>
    <row r="104" spans="78:122" ht="15" customHeight="1">
      <c r="BZ104" s="479"/>
      <c r="CA104" s="479"/>
      <c r="CB104" s="357"/>
      <c r="CC104" s="571"/>
      <c r="CD104" s="256"/>
      <c r="CE104" s="478"/>
      <c r="DM104" s="479"/>
      <c r="DN104" s="479"/>
      <c r="DO104" s="357"/>
      <c r="DP104" s="571"/>
      <c r="DQ104" s="256"/>
      <c r="DR104" s="478"/>
    </row>
    <row r="105" spans="78:122" ht="15" customHeight="1">
      <c r="BZ105" s="269"/>
      <c r="CA105" s="269"/>
      <c r="CB105" s="269"/>
      <c r="CC105" s="269"/>
      <c r="CD105" s="408"/>
      <c r="CE105" s="349"/>
      <c r="DM105" s="269"/>
      <c r="DN105" s="269"/>
      <c r="DO105" s="269"/>
      <c r="DP105" s="269"/>
      <c r="DQ105" s="408"/>
      <c r="DR105" s="349"/>
    </row>
    <row r="106" spans="78:122" ht="15" customHeight="1">
      <c r="BZ106" s="269"/>
      <c r="CA106" s="269"/>
      <c r="CB106" s="269"/>
      <c r="CC106" s="269"/>
      <c r="CD106" s="408"/>
      <c r="CE106" s="349"/>
      <c r="DM106" s="269"/>
      <c r="DN106" s="269"/>
      <c r="DO106" s="269"/>
      <c r="DP106" s="269"/>
      <c r="DQ106" s="408"/>
      <c r="DR106" s="349"/>
    </row>
    <row r="107" spans="78:122" ht="15" customHeight="1">
      <c r="BZ107" s="359"/>
      <c r="CA107" s="359"/>
      <c r="CB107" s="357"/>
      <c r="CC107" s="836"/>
      <c r="CD107" s="481"/>
      <c r="CE107" s="370"/>
      <c r="DM107" s="359"/>
      <c r="DN107" s="359"/>
      <c r="DO107" s="357"/>
      <c r="DP107" s="836"/>
      <c r="DQ107" s="481"/>
      <c r="DR107" s="370"/>
    </row>
    <row r="108" spans="78:122" ht="15" customHeight="1">
      <c r="BZ108" s="359"/>
      <c r="CA108" s="359"/>
      <c r="CB108" s="357"/>
      <c r="CC108" s="357"/>
      <c r="CD108" s="481"/>
      <c r="CE108" s="336"/>
      <c r="DM108" s="359"/>
      <c r="DN108" s="359"/>
      <c r="DO108" s="357"/>
      <c r="DP108" s="357"/>
      <c r="DQ108" s="481"/>
      <c r="DR108" s="336"/>
    </row>
    <row r="109" spans="78:122" ht="15" customHeight="1">
      <c r="BZ109" s="359"/>
      <c r="CA109" s="359"/>
      <c r="CB109" s="357"/>
      <c r="CC109" s="357"/>
      <c r="CD109" s="481"/>
      <c r="CE109" s="258"/>
      <c r="DM109" s="359"/>
      <c r="DN109" s="359"/>
      <c r="DO109" s="357"/>
      <c r="DP109" s="357"/>
      <c r="DQ109" s="481"/>
      <c r="DR109" s="258"/>
    </row>
    <row r="110" spans="78:122" ht="15" customHeight="1">
      <c r="BZ110" s="359"/>
      <c r="CA110" s="359"/>
      <c r="CB110" s="357"/>
      <c r="CC110" s="357"/>
      <c r="CD110" s="481"/>
      <c r="CE110" s="258"/>
      <c r="DM110" s="359"/>
      <c r="DN110" s="359"/>
      <c r="DO110" s="357"/>
      <c r="DP110" s="357"/>
      <c r="DQ110" s="481"/>
      <c r="DR110" s="258"/>
    </row>
    <row r="111" spans="78:122" ht="15" customHeight="1">
      <c r="BZ111" s="359"/>
      <c r="CA111" s="359"/>
      <c r="CB111" s="435"/>
      <c r="CC111" s="435"/>
      <c r="CD111" s="481"/>
      <c r="CE111" s="258"/>
      <c r="DM111" s="359"/>
      <c r="DN111" s="359"/>
      <c r="DO111" s="435"/>
      <c r="DP111" s="435"/>
      <c r="DQ111" s="481"/>
      <c r="DR111" s="258"/>
    </row>
    <row r="112" spans="78:122" ht="15" customHeight="1">
      <c r="BZ112" s="359"/>
      <c r="CA112" s="359"/>
      <c r="CB112" s="435"/>
      <c r="CC112" s="435"/>
      <c r="CD112" s="481"/>
      <c r="CE112" s="258"/>
      <c r="DM112" s="359"/>
      <c r="DN112" s="359"/>
      <c r="DO112" s="435"/>
      <c r="DP112" s="435"/>
      <c r="DQ112" s="481"/>
      <c r="DR112" s="258"/>
    </row>
    <row r="113" spans="78:122" ht="15" customHeight="1">
      <c r="BZ113" s="359"/>
      <c r="CA113" s="359"/>
      <c r="CB113" s="435"/>
      <c r="CC113" s="435"/>
      <c r="CD113" s="481"/>
      <c r="CE113" s="258"/>
      <c r="DM113" s="359"/>
      <c r="DN113" s="359"/>
      <c r="DO113" s="435"/>
      <c r="DP113" s="435"/>
      <c r="DQ113" s="481"/>
      <c r="DR113" s="258"/>
    </row>
    <row r="114" spans="78:122" ht="15" customHeight="1">
      <c r="BZ114" s="359"/>
      <c r="CA114" s="359"/>
      <c r="CB114" s="435"/>
      <c r="CC114" s="435"/>
      <c r="CD114" s="481"/>
      <c r="CE114" s="425"/>
      <c r="DM114" s="359"/>
      <c r="DN114" s="359"/>
      <c r="DO114" s="435"/>
      <c r="DP114" s="435"/>
      <c r="DQ114" s="481"/>
      <c r="DR114" s="425"/>
    </row>
    <row r="115" spans="78:122" ht="15" customHeight="1">
      <c r="BZ115" s="359"/>
      <c r="CA115" s="359"/>
      <c r="CB115" s="435"/>
      <c r="CC115" s="435"/>
      <c r="CD115" s="481"/>
      <c r="CE115" s="370"/>
      <c r="DM115" s="359"/>
      <c r="DN115" s="359"/>
      <c r="DO115" s="435"/>
      <c r="DP115" s="435"/>
      <c r="DQ115" s="481"/>
      <c r="DR115" s="370"/>
    </row>
    <row r="116" spans="78:122" ht="15" customHeight="1">
      <c r="BZ116" s="258"/>
      <c r="CA116" s="258"/>
      <c r="CB116" s="426"/>
      <c r="CC116" s="426"/>
      <c r="CD116" s="259"/>
      <c r="CE116" s="258"/>
      <c r="DM116" s="258"/>
      <c r="DN116" s="258"/>
      <c r="DO116" s="426"/>
      <c r="DP116" s="426"/>
      <c r="DQ116" s="259"/>
      <c r="DR116" s="258"/>
    </row>
    <row r="117" spans="78:122" ht="15" customHeight="1">
      <c r="BZ117" s="258"/>
      <c r="CA117" s="258"/>
      <c r="CB117" s="502"/>
      <c r="CC117" s="502"/>
      <c r="CD117" s="503"/>
      <c r="CE117" s="258"/>
      <c r="DM117" s="258"/>
      <c r="DN117" s="258"/>
      <c r="DO117" s="502"/>
      <c r="DP117" s="502"/>
      <c r="DQ117" s="503"/>
      <c r="DR117" s="258"/>
    </row>
    <row r="118" spans="78:122" ht="15" customHeight="1">
      <c r="BZ118" s="269"/>
      <c r="CA118" s="269"/>
      <c r="CB118" s="269"/>
      <c r="CC118" s="269"/>
      <c r="CD118" s="408"/>
      <c r="CE118" s="349"/>
      <c r="DM118" s="269"/>
      <c r="DN118" s="269"/>
      <c r="DO118" s="269"/>
      <c r="DP118" s="269"/>
      <c r="DQ118" s="408"/>
      <c r="DR118" s="349"/>
    </row>
    <row r="119" spans="78:122" ht="15" customHeight="1">
      <c r="BZ119" s="269"/>
      <c r="CA119" s="269"/>
      <c r="CB119" s="269"/>
      <c r="CC119" s="269"/>
      <c r="CD119" s="408"/>
      <c r="CE119" s="349"/>
      <c r="DM119" s="269"/>
      <c r="DN119" s="269"/>
      <c r="DO119" s="269"/>
      <c r="DP119" s="269"/>
      <c r="DQ119" s="408"/>
      <c r="DR119" s="349"/>
    </row>
    <row r="120" spans="78:122" ht="15" customHeight="1">
      <c r="BZ120" s="269"/>
      <c r="CA120" s="269"/>
      <c r="CB120" s="269"/>
      <c r="CC120" s="269"/>
      <c r="CD120" s="408"/>
      <c r="CE120" s="349"/>
      <c r="DM120" s="269"/>
      <c r="DN120" s="269"/>
      <c r="DO120" s="269"/>
      <c r="DP120" s="269"/>
      <c r="DQ120" s="408"/>
      <c r="DR120" s="349"/>
    </row>
    <row r="121" spans="80:122" ht="15" customHeight="1">
      <c r="CB121" s="269"/>
      <c r="CC121" s="269"/>
      <c r="CD121" s="408"/>
      <c r="CE121" s="349"/>
      <c r="DO121" s="269"/>
      <c r="DP121" s="269"/>
      <c r="DQ121" s="408"/>
      <c r="DR121" s="349"/>
    </row>
    <row r="122" spans="80:122" ht="15" customHeight="1">
      <c r="CB122" s="269"/>
      <c r="CC122" s="269"/>
      <c r="CD122" s="408"/>
      <c r="CE122" s="349"/>
      <c r="DO122" s="269"/>
      <c r="DP122" s="269"/>
      <c r="DQ122" s="408"/>
      <c r="DR122" s="349"/>
    </row>
    <row r="123" spans="80:122" ht="15" customHeight="1">
      <c r="CB123" s="269"/>
      <c r="CC123" s="269"/>
      <c r="CD123" s="408"/>
      <c r="CE123" s="349"/>
      <c r="DO123" s="269"/>
      <c r="DP123" s="269"/>
      <c r="DQ123" s="408"/>
      <c r="DR123" s="349"/>
    </row>
    <row r="124" spans="80:122" ht="15" customHeight="1">
      <c r="CB124" s="269"/>
      <c r="CC124" s="269"/>
      <c r="CD124" s="408"/>
      <c r="CE124" s="349"/>
      <c r="DO124" s="269"/>
      <c r="DP124" s="269"/>
      <c r="DQ124" s="408"/>
      <c r="DR124" s="349"/>
    </row>
    <row r="125" spans="80:122" ht="15" customHeight="1">
      <c r="CB125" s="269"/>
      <c r="CC125" s="269"/>
      <c r="CD125" s="408"/>
      <c r="CE125" s="349"/>
      <c r="DO125" s="269"/>
      <c r="DP125" s="269"/>
      <c r="DQ125" s="408"/>
      <c r="DR125" s="349"/>
    </row>
    <row r="126" spans="80:122" ht="15" customHeight="1">
      <c r="CB126" s="269"/>
      <c r="CC126" s="269"/>
      <c r="CD126" s="408"/>
      <c r="CE126" s="349"/>
      <c r="DO126" s="269"/>
      <c r="DP126" s="269"/>
      <c r="DQ126" s="408"/>
      <c r="DR126" s="349"/>
    </row>
    <row r="127" spans="80:122" ht="15" customHeight="1">
      <c r="CB127" s="269"/>
      <c r="CC127" s="269"/>
      <c r="CD127" s="408"/>
      <c r="CE127" s="349"/>
      <c r="DO127" s="269"/>
      <c r="DP127" s="269"/>
      <c r="DQ127" s="408"/>
      <c r="DR127" s="349"/>
    </row>
    <row r="128" spans="80:122" ht="15" customHeight="1">
      <c r="CB128" s="269"/>
      <c r="CC128" s="269"/>
      <c r="CD128" s="408"/>
      <c r="CE128" s="349"/>
      <c r="DO128" s="269"/>
      <c r="DP128" s="269"/>
      <c r="DQ128" s="408"/>
      <c r="DR128" s="349"/>
    </row>
    <row r="129" spans="80:122" ht="15" customHeight="1">
      <c r="CB129" s="269"/>
      <c r="CC129" s="269"/>
      <c r="CD129" s="408"/>
      <c r="CE129" s="349"/>
      <c r="DO129" s="269"/>
      <c r="DP129" s="269"/>
      <c r="DQ129" s="408"/>
      <c r="DR129" s="349"/>
    </row>
    <row r="130" spans="80:122" ht="15" customHeight="1">
      <c r="CB130" s="269"/>
      <c r="CC130" s="269"/>
      <c r="CD130" s="408"/>
      <c r="CE130" s="349"/>
      <c r="DO130" s="269"/>
      <c r="DP130" s="269"/>
      <c r="DQ130" s="408"/>
      <c r="DR130" s="349"/>
    </row>
    <row r="131" spans="80:122" ht="15" customHeight="1">
      <c r="CB131" s="269"/>
      <c r="CC131" s="269"/>
      <c r="CD131" s="408"/>
      <c r="CE131" s="349"/>
      <c r="DO131" s="269"/>
      <c r="DP131" s="269"/>
      <c r="DQ131" s="408"/>
      <c r="DR131" s="349"/>
    </row>
    <row r="132" spans="80:122" ht="15" customHeight="1">
      <c r="CB132" s="269"/>
      <c r="CC132" s="269"/>
      <c r="CD132" s="408"/>
      <c r="CE132" s="349"/>
      <c r="DO132" s="269"/>
      <c r="DP132" s="269"/>
      <c r="DQ132" s="408"/>
      <c r="DR132" s="349"/>
    </row>
    <row r="133" spans="80:122" ht="15" customHeight="1">
      <c r="CB133" s="269"/>
      <c r="CC133" s="269"/>
      <c r="CD133" s="408"/>
      <c r="CE133" s="349"/>
      <c r="DO133" s="269"/>
      <c r="DP133" s="269"/>
      <c r="DQ133" s="408"/>
      <c r="DR133" s="349"/>
    </row>
    <row r="134" spans="80:122" ht="15" customHeight="1">
      <c r="CB134" s="269"/>
      <c r="CC134" s="269"/>
      <c r="CD134" s="408"/>
      <c r="CE134" s="349"/>
      <c r="DO134" s="269"/>
      <c r="DP134" s="269"/>
      <c r="DQ134" s="408"/>
      <c r="DR134" s="349"/>
    </row>
    <row r="135" spans="80:122" ht="15" customHeight="1">
      <c r="CB135" s="269"/>
      <c r="CC135" s="269"/>
      <c r="CD135" s="408"/>
      <c r="CE135" s="349"/>
      <c r="DO135" s="269"/>
      <c r="DP135" s="269"/>
      <c r="DQ135" s="408"/>
      <c r="DR135" s="349"/>
    </row>
    <row r="136" spans="80:122" ht="15" customHeight="1">
      <c r="CB136" s="269"/>
      <c r="CC136" s="269"/>
      <c r="CD136" s="408"/>
      <c r="CE136" s="349"/>
      <c r="DO136" s="269"/>
      <c r="DP136" s="269"/>
      <c r="DQ136" s="408"/>
      <c r="DR136" s="349"/>
    </row>
    <row r="137" spans="78:122" ht="15" customHeight="1">
      <c r="BZ137" s="359"/>
      <c r="CA137" s="359"/>
      <c r="CB137" s="435"/>
      <c r="CC137" s="435"/>
      <c r="CD137" s="481"/>
      <c r="CE137" s="258"/>
      <c r="DM137" s="359"/>
      <c r="DN137" s="359"/>
      <c r="DO137" s="435"/>
      <c r="DP137" s="435"/>
      <c r="DQ137" s="481"/>
      <c r="DR137" s="258"/>
    </row>
    <row r="138" spans="78:122" ht="15" customHeight="1">
      <c r="BZ138" s="258"/>
      <c r="CA138" s="258"/>
      <c r="CB138" s="426"/>
      <c r="CC138" s="426"/>
      <c r="CD138" s="259"/>
      <c r="CE138" s="258"/>
      <c r="DM138" s="258"/>
      <c r="DN138" s="258"/>
      <c r="DO138" s="426"/>
      <c r="DP138" s="426"/>
      <c r="DQ138" s="259"/>
      <c r="DR138" s="258"/>
    </row>
    <row r="139" spans="78:122" ht="15" customHeight="1">
      <c r="BZ139" s="359"/>
      <c r="CA139" s="375"/>
      <c r="CB139" s="375"/>
      <c r="CC139" s="375"/>
      <c r="CD139" s="296"/>
      <c r="CE139" s="349"/>
      <c r="DM139" s="359"/>
      <c r="DN139" s="375"/>
      <c r="DO139" s="375"/>
      <c r="DP139" s="375"/>
      <c r="DQ139" s="296"/>
      <c r="DR139" s="349"/>
    </row>
    <row r="140" spans="78:122" ht="15" customHeight="1">
      <c r="BZ140" s="359"/>
      <c r="CA140" s="375"/>
      <c r="CB140" s="375"/>
      <c r="CC140" s="375"/>
      <c r="CD140" s="296"/>
      <c r="CE140" s="349"/>
      <c r="DM140" s="359"/>
      <c r="DN140" s="375"/>
      <c r="DO140" s="375"/>
      <c r="DP140" s="375"/>
      <c r="DQ140" s="296"/>
      <c r="DR140" s="349"/>
    </row>
    <row r="141" spans="78:122" ht="15" customHeight="1">
      <c r="BZ141" s="258"/>
      <c r="CA141" s="375"/>
      <c r="CB141" s="375"/>
      <c r="CC141" s="375"/>
      <c r="CD141" s="296"/>
      <c r="CE141" s="349"/>
      <c r="DM141" s="258"/>
      <c r="DN141" s="375"/>
      <c r="DO141" s="375"/>
      <c r="DP141" s="375"/>
      <c r="DQ141" s="296"/>
      <c r="DR141" s="349"/>
    </row>
    <row r="142" spans="78:122" ht="15" customHeight="1">
      <c r="BZ142" s="359"/>
      <c r="CA142" s="359"/>
      <c r="CB142" s="435"/>
      <c r="CC142" s="435"/>
      <c r="CD142" s="481"/>
      <c r="CE142" s="442"/>
      <c r="DM142" s="359"/>
      <c r="DN142" s="359"/>
      <c r="DO142" s="435"/>
      <c r="DP142" s="435"/>
      <c r="DQ142" s="481"/>
      <c r="DR142" s="442"/>
    </row>
    <row r="143" spans="78:122" ht="15" customHeight="1">
      <c r="BZ143" s="359"/>
      <c r="CA143" s="359"/>
      <c r="CB143" s="435"/>
      <c r="CC143" s="435"/>
      <c r="CD143" s="481"/>
      <c r="CE143" s="442"/>
      <c r="DM143" s="359"/>
      <c r="DN143" s="359"/>
      <c r="DO143" s="435"/>
      <c r="DP143" s="435"/>
      <c r="DQ143" s="481"/>
      <c r="DR143" s="442"/>
    </row>
    <row r="144" spans="78:122" ht="15" customHeight="1">
      <c r="BZ144" s="359"/>
      <c r="CA144" s="359"/>
      <c r="CB144" s="435"/>
      <c r="CC144" s="435"/>
      <c r="CD144" s="481"/>
      <c r="CE144" s="442"/>
      <c r="DM144" s="359"/>
      <c r="DN144" s="359"/>
      <c r="DO144" s="435"/>
      <c r="DP144" s="435"/>
      <c r="DQ144" s="481"/>
      <c r="DR144" s="442"/>
    </row>
    <row r="145" spans="78:122" ht="15" customHeight="1">
      <c r="BZ145" s="359"/>
      <c r="CA145" s="359"/>
      <c r="CB145" s="435"/>
      <c r="CC145" s="435"/>
      <c r="CD145" s="481"/>
      <c r="CE145" s="442"/>
      <c r="DM145" s="359"/>
      <c r="DN145" s="359"/>
      <c r="DO145" s="435"/>
      <c r="DP145" s="435"/>
      <c r="DQ145" s="481"/>
      <c r="DR145" s="442"/>
    </row>
    <row r="146" spans="78:122" ht="15" customHeight="1">
      <c r="BZ146" s="269"/>
      <c r="CA146" s="269"/>
      <c r="CB146" s="269"/>
      <c r="CC146" s="269"/>
      <c r="CD146" s="408"/>
      <c r="CE146" s="345"/>
      <c r="DM146" s="269"/>
      <c r="DN146" s="269"/>
      <c r="DO146" s="269"/>
      <c r="DP146" s="269"/>
      <c r="DQ146" s="408"/>
      <c r="DR146" s="345"/>
    </row>
    <row r="147" spans="78:122" ht="15" customHeight="1">
      <c r="BZ147" s="269"/>
      <c r="CA147" s="269"/>
      <c r="CB147" s="269"/>
      <c r="CC147" s="269"/>
      <c r="CD147" s="408"/>
      <c r="CE147" s="375"/>
      <c r="DM147" s="269"/>
      <c r="DN147" s="269"/>
      <c r="DO147" s="269"/>
      <c r="DP147" s="269"/>
      <c r="DQ147" s="408"/>
      <c r="DR147" s="375"/>
    </row>
    <row r="148" spans="78:122" ht="15" customHeight="1">
      <c r="BZ148" s="269"/>
      <c r="CA148" s="269"/>
      <c r="CB148" s="269"/>
      <c r="CC148" s="269"/>
      <c r="CD148" s="408"/>
      <c r="CE148" s="375"/>
      <c r="DM148" s="269"/>
      <c r="DN148" s="269"/>
      <c r="DO148" s="269"/>
      <c r="DP148" s="269"/>
      <c r="DQ148" s="408"/>
      <c r="DR148" s="375"/>
    </row>
    <row r="149" spans="78:122" ht="15" customHeight="1">
      <c r="BZ149" s="269"/>
      <c r="CA149" s="269"/>
      <c r="CB149" s="269"/>
      <c r="CC149" s="269"/>
      <c r="CD149" s="408"/>
      <c r="CE149" s="375"/>
      <c r="DM149" s="269"/>
      <c r="DN149" s="269"/>
      <c r="DO149" s="269"/>
      <c r="DP149" s="269"/>
      <c r="DQ149" s="408"/>
      <c r="DR149" s="375"/>
    </row>
    <row r="150" spans="78:122" ht="15" customHeight="1">
      <c r="BZ150" s="269"/>
      <c r="CA150" s="269"/>
      <c r="CB150" s="269"/>
      <c r="CC150" s="269"/>
      <c r="CD150" s="408"/>
      <c r="CE150" s="345"/>
      <c r="DM150" s="269"/>
      <c r="DN150" s="269"/>
      <c r="DO150" s="269"/>
      <c r="DP150" s="269"/>
      <c r="DQ150" s="408"/>
      <c r="DR150" s="345"/>
    </row>
    <row r="151" spans="78:122" ht="15" customHeight="1">
      <c r="BZ151" s="269"/>
      <c r="CA151" s="269"/>
      <c r="CB151" s="269"/>
      <c r="CC151" s="269"/>
      <c r="CD151" s="408"/>
      <c r="CE151" s="345"/>
      <c r="DM151" s="269"/>
      <c r="DN151" s="269"/>
      <c r="DO151" s="269"/>
      <c r="DP151" s="269"/>
      <c r="DQ151" s="408"/>
      <c r="DR151" s="345"/>
    </row>
    <row r="152" spans="78:122" ht="15" customHeight="1">
      <c r="BZ152" s="269"/>
      <c r="CA152" s="269"/>
      <c r="CB152" s="269"/>
      <c r="CC152" s="269"/>
      <c r="CD152" s="408"/>
      <c r="CE152" s="345"/>
      <c r="DM152" s="269"/>
      <c r="DN152" s="269"/>
      <c r="DO152" s="269"/>
      <c r="DP152" s="269"/>
      <c r="DQ152" s="408"/>
      <c r="DR152" s="345"/>
    </row>
  </sheetData>
  <sheetProtection/>
  <mergeCells count="90">
    <mergeCell ref="AY2:AZ2"/>
    <mergeCell ref="BP2:BQ2"/>
    <mergeCell ref="BG2:BH2"/>
    <mergeCell ref="AU2:AV2"/>
    <mergeCell ref="BC2:BD2"/>
    <mergeCell ref="AW2:AX2"/>
    <mergeCell ref="BA2:BB2"/>
    <mergeCell ref="BE3:BF3"/>
    <mergeCell ref="BG3:BH3"/>
    <mergeCell ref="BL2:BM2"/>
    <mergeCell ref="BN2:BO2"/>
    <mergeCell ref="BE2:BF2"/>
    <mergeCell ref="BR3:BS3"/>
    <mergeCell ref="CH2:CI2"/>
    <mergeCell ref="BR2:BS2"/>
    <mergeCell ref="BX2:BY2"/>
    <mergeCell ref="BT2:BU3"/>
    <mergeCell ref="BV2:BW2"/>
    <mergeCell ref="BV3:BW3"/>
    <mergeCell ref="BX3:BY3"/>
    <mergeCell ref="CF2:CG2"/>
    <mergeCell ref="CF3:CG3"/>
    <mergeCell ref="E3:F3"/>
    <mergeCell ref="G3:H3"/>
    <mergeCell ref="S3:T3"/>
    <mergeCell ref="Y3:Z3"/>
    <mergeCell ref="K2:L2"/>
    <mergeCell ref="Y2:Z2"/>
    <mergeCell ref="AE2:AF2"/>
    <mergeCell ref="AC2:AD2"/>
    <mergeCell ref="S2:T2"/>
    <mergeCell ref="AA2:AB2"/>
    <mergeCell ref="M2:N2"/>
    <mergeCell ref="AU3:AV3"/>
    <mergeCell ref="AI3:AJ3"/>
    <mergeCell ref="AG2:AH2"/>
    <mergeCell ref="AI2:AJ2"/>
    <mergeCell ref="AN2:AO3"/>
    <mergeCell ref="AQ2:AR2"/>
    <mergeCell ref="E2:F2"/>
    <mergeCell ref="G2:H2"/>
    <mergeCell ref="I2:J2"/>
    <mergeCell ref="AS2:AT2"/>
    <mergeCell ref="O2:P3"/>
    <mergeCell ref="Q2:R2"/>
    <mergeCell ref="W2:X2"/>
    <mergeCell ref="AQ3:AR3"/>
    <mergeCell ref="AS3:AT3"/>
    <mergeCell ref="I3:J3"/>
    <mergeCell ref="BP3:BQ3"/>
    <mergeCell ref="K3:L3"/>
    <mergeCell ref="AC3:AD3"/>
    <mergeCell ref="W3:X3"/>
    <mergeCell ref="AG3:AH3"/>
    <mergeCell ref="AE3:AF3"/>
    <mergeCell ref="AA3:AB3"/>
    <mergeCell ref="BC3:BD3"/>
    <mergeCell ref="BA3:BB3"/>
    <mergeCell ref="BN3:BO3"/>
    <mergeCell ref="CJ2:CK2"/>
    <mergeCell ref="CL2:CM2"/>
    <mergeCell ref="CN2:CO2"/>
    <mergeCell ref="CP2:CQ2"/>
    <mergeCell ref="DC2:DD2"/>
    <mergeCell ref="DE2:DF2"/>
    <mergeCell ref="DG2:DH3"/>
    <mergeCell ref="DC3:DD3"/>
    <mergeCell ref="DE3:DF3"/>
    <mergeCell ref="DA2:DB2"/>
    <mergeCell ref="CR2:CS2"/>
    <mergeCell ref="CT2:CU2"/>
    <mergeCell ref="CY2:CZ2"/>
    <mergeCell ref="DK3:DL3"/>
    <mergeCell ref="DI2:DJ2"/>
    <mergeCell ref="DK2:DL2"/>
    <mergeCell ref="CH3:CI3"/>
    <mergeCell ref="CJ3:CK3"/>
    <mergeCell ref="CP3:CQ3"/>
    <mergeCell ref="DI3:DJ3"/>
    <mergeCell ref="CR3:CS3"/>
    <mergeCell ref="CT3:CU3"/>
    <mergeCell ref="DA3:DB3"/>
    <mergeCell ref="CD46:CE46"/>
    <mergeCell ref="CD47:CE47"/>
    <mergeCell ref="CD48:CE48"/>
    <mergeCell ref="CD49:CE49"/>
    <mergeCell ref="CD50:CE50"/>
    <mergeCell ref="CD51:CE51"/>
    <mergeCell ref="CC53:CE53"/>
    <mergeCell ref="CC52:CE52"/>
  </mergeCells>
  <conditionalFormatting sqref="CY63:CY65 DO80:DP90 DO102:DP104 DI53:DI54 DK53:DK54 CY53:CY61 DA53:DA54 DC53:DC54 DE53:DE54 DG53:DG54 DN53:DO54 DI5:DI44 DK5:DK44 CB54 DA5:DA44 DC5:DC44 DE5:DE44 DG5:DG44 DN5:DO44 BL63:BL65 CB80:CC90 CB102:CC104 AQ63:AQ65 AS63:AS65 AU63:AU65 AW63:AW65 AY63:AY65 BA63:BA65 BC63:BC65 BE63:BE65 BG63:BG65 AG63:AG65 AC63:AC65 W63:W65 E63:E65 G63:G65 I63:I65 K63:K65 S63:S65 Y63:Y65 AE63:AE65 M63:M65 O63:O65 BV53:BV54 BX53:BX54 BL53:BL61 BN53:BN54 BP53:BP54 BR53:BR54 BT53:BT54 AQ53:AQ61 O53:O61 M53:M61 AE53:AE61 Y53:Y61 S53:S61 K53:K61 I53:I61 G53:G61 E53:E61 W53:W61 AC53:AC61 AG53:AG61 BG53:BG61 BE53:BE61 BC53:BC61 BA53:BA61 AY53:AY61 AW53:AW61 AU53:AU61 AS53:AS61 CA5:CB44 BV5:BV44 BX5:BX44 BL5:BL44 BN5:BN44 BP5:BP44 BR5:BR44 BT5:BT44 AQ5:AQ44 O5:O44 M5:M44 AE5:AE44 Y5:Y44 S5:S44 K5:K44 I5:I44 G5:G44 E5:E44 W5:W44 AC5:AC44 AG5:AG44 BG5:BG44 BE5:BE44 BC5:BC44 BA5:BA44 AY5:AY44 AW5:AW44 AU5:AU44 AS5:AS44 CH5:CH44 CF63:CF65 CH63:CH65 CJ63:CJ65 CL63:CL65 CN63:CN65 CP63:CP65 CR63:CR65 CT63:CT65 CF53:CF61 CT53:CT61 CR53:CR61 CP53:CP61 CN53:CN61 CL53:CL61 CJ53:CJ61 CH53:CH61 CF5:CF44 CT5:CT44 CR5:CR44 CP5:CP44 CN5:CN44 CL5:CL44 CJ5:CJ44 CA53:CA54">
    <cfRule type="cellIs" priority="1" dxfId="10" operator="lessThan" stopIfTrue="1">
      <formula>5</formula>
    </cfRule>
  </conditionalFormatting>
  <conditionalFormatting sqref="DR102:DR104 DR80:DR90 CW55:CX57 DM53:DM54 CW53:CW54 DM5:DM44 BJ5:BJ44 CE102:CE104 CE80:CE90 AA63:AA65 AI63:AI65 Q63:Q65 AL63:AM65 BJ55:BK57 AL53:AM61 V53:V61 BZ53:BZ54 Q53:Q61 AI53:AI61 AA53:AA61 BJ53:BJ54 V5:V44 AL5:AM44 BZ5:BZ44 Q5:Q44 AI5:AI44 AA5:AA44 CW5:CW44">
    <cfRule type="cellIs" priority="2" dxfId="0" operator="lessThan" stopIfTrue="1">
      <formula>5</formula>
    </cfRule>
  </conditionalFormatting>
  <conditionalFormatting sqref="DR53:DR54 DR5:DR44 CE54 CE5:CE44">
    <cfRule type="cellIs" priority="3" dxfId="11" operator="notEqual" stopIfTrue="1">
      <formula>"Lªn líp"</formula>
    </cfRule>
  </conditionalFormatting>
  <printOptions/>
  <pageMargins left="0.2" right="0.16" top="0.2" bottom="0.2" header="0.16" footer="0.2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G36"/>
  <sheetViews>
    <sheetView zoomScale="130" zoomScaleNormal="130" zoomScalePageLayoutView="0" workbookViewId="0" topLeftCell="A1">
      <pane xSplit="3" ySplit="5" topLeftCell="C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A6" sqref="DA6"/>
    </sheetView>
  </sheetViews>
  <sheetFormatPr defaultColWidth="4.7109375" defaultRowHeight="15" customHeight="1"/>
  <cols>
    <col min="1" max="1" width="3.7109375" style="335" customWidth="1"/>
    <col min="2" max="2" width="17.140625" style="335" customWidth="1"/>
    <col min="3" max="3" width="8.28125" style="335" customWidth="1"/>
    <col min="4" max="4" width="9.00390625" style="335" customWidth="1"/>
    <col min="5" max="17" width="3.7109375" style="335" customWidth="1"/>
    <col min="18" max="18" width="4.8515625" style="335" customWidth="1"/>
    <col min="19" max="37" width="3.7109375" style="335" customWidth="1"/>
    <col min="38" max="38" width="4.8515625" style="335" customWidth="1"/>
    <col min="39" max="39" width="5.8515625" style="335" customWidth="1"/>
    <col min="40" max="40" width="11.00390625" style="335" customWidth="1"/>
    <col min="41" max="41" width="6.00390625" style="335" customWidth="1"/>
    <col min="42" max="42" width="10.8515625" style="335" customWidth="1"/>
    <col min="43" max="43" width="3.8515625" style="335" customWidth="1"/>
    <col min="44" max="44" width="4.140625" style="335" customWidth="1"/>
    <col min="45" max="45" width="4.421875" style="335" customWidth="1"/>
    <col min="46" max="46" width="3.7109375" style="335" customWidth="1"/>
    <col min="47" max="47" width="3.8515625" style="335" customWidth="1"/>
    <col min="48" max="48" width="4.7109375" style="335" customWidth="1"/>
    <col min="49" max="62" width="3.7109375" style="335" customWidth="1"/>
    <col min="63" max="63" width="5.421875" style="335" customWidth="1"/>
    <col min="64" max="65" width="4.57421875" style="335" customWidth="1"/>
    <col min="66" max="82" width="3.7109375" style="335" customWidth="1"/>
    <col min="83" max="83" width="4.8515625" style="335" customWidth="1"/>
    <col min="84" max="84" width="5.8515625" style="335" customWidth="1"/>
    <col min="85" max="85" width="11.00390625" style="335" customWidth="1"/>
    <col min="86" max="86" width="6.00390625" style="335" customWidth="1"/>
    <col min="87" max="87" width="10.8515625" style="335" customWidth="1"/>
    <col min="88" max="88" width="3.8515625" style="335" customWidth="1"/>
    <col min="89" max="89" width="4.140625" style="335" customWidth="1"/>
    <col min="90" max="90" width="4.421875" style="335" customWidth="1"/>
    <col min="91" max="91" width="3.7109375" style="335" customWidth="1"/>
    <col min="92" max="92" width="3.8515625" style="335" customWidth="1"/>
    <col min="93" max="93" width="4.7109375" style="335" customWidth="1"/>
    <col min="94" max="101" width="3.7109375" style="335" customWidth="1"/>
    <col min="102" max="102" width="5.421875" style="335" customWidth="1"/>
    <col min="103" max="104" width="4.57421875" style="335" customWidth="1"/>
    <col min="105" max="105" width="10.8515625" style="335" customWidth="1"/>
    <col min="106" max="122" width="3.7109375" style="335" customWidth="1"/>
    <col min="123" max="123" width="4.8515625" style="335" customWidth="1"/>
    <col min="124" max="124" width="5.8515625" style="335" customWidth="1"/>
    <col min="125" max="125" width="11.00390625" style="335" customWidth="1"/>
    <col min="126" max="126" width="6.00390625" style="335" customWidth="1"/>
    <col min="127" max="127" width="10.8515625" style="335" customWidth="1"/>
    <col min="128" max="16384" width="4.7109375" style="335" customWidth="1"/>
  </cols>
  <sheetData>
    <row r="1" spans="5:127" ht="15" customHeight="1"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79"/>
      <c r="AL1" s="302"/>
      <c r="AM1" s="302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02"/>
      <c r="AZ1" s="334"/>
      <c r="BA1" s="334"/>
      <c r="BB1" s="334"/>
      <c r="BC1" s="302"/>
      <c r="BD1" s="334"/>
      <c r="BE1" s="334"/>
      <c r="BF1" s="334"/>
      <c r="BG1" s="302"/>
      <c r="BH1" s="334"/>
      <c r="BI1" s="302"/>
      <c r="BJ1" s="334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79"/>
      <c r="CE1" s="302"/>
      <c r="CF1" s="302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34"/>
      <c r="CR1" s="302"/>
      <c r="CS1" s="334"/>
      <c r="CT1" s="334"/>
      <c r="CU1" s="334"/>
      <c r="CV1" s="302"/>
      <c r="CW1" s="334"/>
      <c r="CX1" s="302"/>
      <c r="CY1" s="302"/>
      <c r="CZ1" s="302"/>
      <c r="DA1" s="302"/>
      <c r="DB1" s="302"/>
      <c r="DC1" s="302"/>
      <c r="DD1" s="302"/>
      <c r="DE1" s="302"/>
      <c r="DF1" s="302"/>
      <c r="DG1" s="302"/>
      <c r="DH1" s="302"/>
      <c r="DI1" s="302"/>
      <c r="DJ1" s="302"/>
      <c r="DK1" s="302"/>
      <c r="DL1" s="302"/>
      <c r="DM1" s="302"/>
      <c r="DN1" s="302"/>
      <c r="DO1" s="302"/>
      <c r="DP1" s="302"/>
      <c r="DQ1" s="302"/>
      <c r="DR1" s="379"/>
      <c r="DS1" s="302"/>
      <c r="DT1" s="302"/>
      <c r="DU1" s="334"/>
      <c r="DV1" s="334"/>
      <c r="DW1" s="334"/>
    </row>
    <row r="2" spans="1:127" ht="15" customHeight="1">
      <c r="A2" s="303" t="s">
        <v>344</v>
      </c>
      <c r="B2" s="304"/>
      <c r="C2" s="304"/>
      <c r="D2" s="30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80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2"/>
      <c r="CC2" s="302"/>
      <c r="CD2" s="380"/>
      <c r="CE2" s="334"/>
      <c r="CF2" s="334"/>
      <c r="CG2" s="334"/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34"/>
      <c r="CU2" s="334"/>
      <c r="CV2" s="334"/>
      <c r="CW2" s="334"/>
      <c r="CX2" s="302"/>
      <c r="CY2" s="302"/>
      <c r="CZ2" s="302"/>
      <c r="DA2" s="302"/>
      <c r="DB2" s="302"/>
      <c r="DC2" s="302"/>
      <c r="DD2" s="302"/>
      <c r="DE2" s="302"/>
      <c r="DF2" s="302"/>
      <c r="DG2" s="302"/>
      <c r="DH2" s="302"/>
      <c r="DI2" s="302"/>
      <c r="DJ2" s="302"/>
      <c r="DK2" s="302"/>
      <c r="DL2" s="302"/>
      <c r="DM2" s="302"/>
      <c r="DN2" s="302"/>
      <c r="DO2" s="302"/>
      <c r="DP2" s="302"/>
      <c r="DQ2" s="302"/>
      <c r="DR2" s="380"/>
      <c r="DS2" s="334"/>
      <c r="DT2" s="334"/>
      <c r="DU2" s="334"/>
      <c r="DV2" s="334"/>
      <c r="DW2" s="334"/>
    </row>
    <row r="3" spans="1:137" ht="15" customHeight="1">
      <c r="A3" s="587"/>
      <c r="B3" s="588"/>
      <c r="C3" s="589"/>
      <c r="D3" s="743" t="s">
        <v>483</v>
      </c>
      <c r="E3" s="980" t="s">
        <v>355</v>
      </c>
      <c r="F3" s="981"/>
      <c r="G3" s="980" t="s">
        <v>158</v>
      </c>
      <c r="H3" s="981"/>
      <c r="I3" s="980" t="s">
        <v>364</v>
      </c>
      <c r="J3" s="981"/>
      <c r="K3" s="980" t="s">
        <v>365</v>
      </c>
      <c r="L3" s="981"/>
      <c r="M3" s="980" t="s">
        <v>357</v>
      </c>
      <c r="N3" s="981"/>
      <c r="O3" s="980" t="s">
        <v>363</v>
      </c>
      <c r="P3" s="981"/>
      <c r="Q3" s="818" t="s">
        <v>160</v>
      </c>
      <c r="R3" s="729" t="s">
        <v>153</v>
      </c>
      <c r="S3" s="980" t="s">
        <v>55</v>
      </c>
      <c r="T3" s="981"/>
      <c r="U3" s="980" t="s">
        <v>211</v>
      </c>
      <c r="V3" s="981"/>
      <c r="W3" s="980" t="s">
        <v>383</v>
      </c>
      <c r="X3" s="981"/>
      <c r="Y3" s="980" t="s">
        <v>393</v>
      </c>
      <c r="Z3" s="981"/>
      <c r="AA3" s="980" t="s">
        <v>390</v>
      </c>
      <c r="AB3" s="981"/>
      <c r="AC3" s="980" t="s">
        <v>60</v>
      </c>
      <c r="AD3" s="981"/>
      <c r="AE3" s="980" t="s">
        <v>392</v>
      </c>
      <c r="AF3" s="936"/>
      <c r="AG3" s="980" t="s">
        <v>389</v>
      </c>
      <c r="AH3" s="981"/>
      <c r="AI3" s="980" t="s">
        <v>405</v>
      </c>
      <c r="AJ3" s="936"/>
      <c r="AK3" s="820" t="s">
        <v>160</v>
      </c>
      <c r="AL3" s="820" t="s">
        <v>57</v>
      </c>
      <c r="AM3" s="824" t="s">
        <v>161</v>
      </c>
      <c r="AN3" s="980"/>
      <c r="AO3" s="981"/>
      <c r="AP3" s="581"/>
      <c r="AQ3" s="980" t="s">
        <v>361</v>
      </c>
      <c r="AR3" s="981"/>
      <c r="AS3" s="980" t="s">
        <v>11</v>
      </c>
      <c r="AT3" s="981"/>
      <c r="AU3" s="980" t="s">
        <v>452</v>
      </c>
      <c r="AV3" s="981"/>
      <c r="AW3" s="581" t="s">
        <v>226</v>
      </c>
      <c r="AX3" s="279"/>
      <c r="AY3" s="980" t="s">
        <v>427</v>
      </c>
      <c r="AZ3" s="981"/>
      <c r="BA3" s="980" t="s">
        <v>429</v>
      </c>
      <c r="BB3" s="981"/>
      <c r="BC3" s="980" t="s">
        <v>52</v>
      </c>
      <c r="BD3" s="981"/>
      <c r="BE3" s="980" t="s">
        <v>456</v>
      </c>
      <c r="BF3" s="981"/>
      <c r="BG3" s="980" t="s">
        <v>428</v>
      </c>
      <c r="BH3" s="981"/>
      <c r="BI3" s="980" t="s">
        <v>60</v>
      </c>
      <c r="BJ3" s="981"/>
      <c r="BK3" s="820" t="s">
        <v>160</v>
      </c>
      <c r="BL3" s="729" t="s">
        <v>153</v>
      </c>
      <c r="BM3" s="588"/>
      <c r="BN3" s="980" t="s">
        <v>520</v>
      </c>
      <c r="BO3" s="981"/>
      <c r="BP3" s="980" t="s">
        <v>520</v>
      </c>
      <c r="BQ3" s="981"/>
      <c r="BR3" s="980" t="s">
        <v>514</v>
      </c>
      <c r="BS3" s="981"/>
      <c r="BT3" s="980" t="s">
        <v>534</v>
      </c>
      <c r="BU3" s="981"/>
      <c r="BV3" s="980" t="s">
        <v>450</v>
      </c>
      <c r="BW3" s="981"/>
      <c r="BX3" s="980" t="s">
        <v>555</v>
      </c>
      <c r="BY3" s="981"/>
      <c r="BZ3" s="980" t="s">
        <v>562</v>
      </c>
      <c r="CA3" s="981"/>
      <c r="CB3" s="980" t="s">
        <v>575</v>
      </c>
      <c r="CC3" s="936"/>
      <c r="CD3" s="820" t="s">
        <v>160</v>
      </c>
      <c r="CE3" s="820" t="s">
        <v>57</v>
      </c>
      <c r="CF3" s="824" t="s">
        <v>161</v>
      </c>
      <c r="CG3" s="980"/>
      <c r="CH3" s="981"/>
      <c r="CI3" s="581"/>
      <c r="CJ3" s="980" t="s">
        <v>607</v>
      </c>
      <c r="CK3" s="981"/>
      <c r="CL3" s="980" t="s">
        <v>609</v>
      </c>
      <c r="CM3" s="981"/>
      <c r="CN3" s="980" t="s">
        <v>514</v>
      </c>
      <c r="CO3" s="981"/>
      <c r="CP3" s="980" t="s">
        <v>612</v>
      </c>
      <c r="CQ3" s="981"/>
      <c r="CR3" s="980" t="s">
        <v>614</v>
      </c>
      <c r="CS3" s="981"/>
      <c r="CT3" s="980" t="s">
        <v>359</v>
      </c>
      <c r="CU3" s="981"/>
      <c r="CV3" s="980" t="s">
        <v>615</v>
      </c>
      <c r="CW3" s="981"/>
      <c r="CX3" s="820" t="s">
        <v>160</v>
      </c>
      <c r="CY3" s="729" t="s">
        <v>153</v>
      </c>
      <c r="CZ3" s="588"/>
      <c r="DA3" s="588"/>
      <c r="DB3" s="980"/>
      <c r="DC3" s="981"/>
      <c r="DD3" s="980"/>
      <c r="DE3" s="981"/>
      <c r="DF3" s="980"/>
      <c r="DG3" s="981"/>
      <c r="DH3" s="980"/>
      <c r="DI3" s="981"/>
      <c r="DJ3" s="980"/>
      <c r="DK3" s="981"/>
      <c r="DL3" s="980"/>
      <c r="DM3" s="981"/>
      <c r="DN3" s="980"/>
      <c r="DO3" s="981"/>
      <c r="DP3" s="980"/>
      <c r="DQ3" s="936"/>
      <c r="DR3" s="820" t="s">
        <v>160</v>
      </c>
      <c r="DS3" s="820" t="s">
        <v>57</v>
      </c>
      <c r="DT3" s="824" t="s">
        <v>161</v>
      </c>
      <c r="DU3" s="980"/>
      <c r="DV3" s="981"/>
      <c r="DW3" s="581"/>
      <c r="DX3" s="593" t="s">
        <v>24</v>
      </c>
      <c r="DY3" s="594"/>
      <c r="DZ3" s="593" t="s">
        <v>24</v>
      </c>
      <c r="EA3" s="594"/>
      <c r="EB3" s="596"/>
      <c r="EC3" s="594"/>
      <c r="ED3" s="595" t="s">
        <v>25</v>
      </c>
      <c r="EE3" s="595" t="s">
        <v>23</v>
      </c>
      <c r="EF3" s="595" t="s">
        <v>18</v>
      </c>
      <c r="EG3" s="587" t="s">
        <v>26</v>
      </c>
    </row>
    <row r="4" spans="1:137" ht="15" customHeight="1">
      <c r="A4" s="597" t="s">
        <v>11</v>
      </c>
      <c r="B4" s="934" t="s">
        <v>458</v>
      </c>
      <c r="C4" s="935"/>
      <c r="D4" s="673" t="s">
        <v>462</v>
      </c>
      <c r="E4" s="982"/>
      <c r="F4" s="983"/>
      <c r="G4" s="982"/>
      <c r="H4" s="983"/>
      <c r="I4" s="280"/>
      <c r="J4" s="281"/>
      <c r="K4" s="982"/>
      <c r="L4" s="983"/>
      <c r="M4" s="280"/>
      <c r="N4" s="281"/>
      <c r="O4" s="982"/>
      <c r="P4" s="983"/>
      <c r="Q4" s="819"/>
      <c r="R4" s="731" t="s">
        <v>542</v>
      </c>
      <c r="S4" s="282"/>
      <c r="T4" s="282"/>
      <c r="U4" s="982"/>
      <c r="V4" s="983"/>
      <c r="W4" s="982" t="s">
        <v>386</v>
      </c>
      <c r="X4" s="983"/>
      <c r="Y4" s="280"/>
      <c r="Z4" s="281"/>
      <c r="AA4" s="982" t="s">
        <v>391</v>
      </c>
      <c r="AB4" s="983"/>
      <c r="AC4" s="982" t="s">
        <v>394</v>
      </c>
      <c r="AD4" s="983"/>
      <c r="AE4" s="282"/>
      <c r="AF4" s="282"/>
      <c r="AG4" s="982" t="s">
        <v>228</v>
      </c>
      <c r="AH4" s="983"/>
      <c r="AI4" s="982" t="s">
        <v>406</v>
      </c>
      <c r="AJ4" s="983"/>
      <c r="AK4" s="821" t="s">
        <v>56</v>
      </c>
      <c r="AL4" s="821" t="s">
        <v>56</v>
      </c>
      <c r="AM4" s="874">
        <v>1</v>
      </c>
      <c r="AN4" s="982"/>
      <c r="AO4" s="983"/>
      <c r="AP4" s="285"/>
      <c r="AQ4" s="982" t="s">
        <v>356</v>
      </c>
      <c r="AR4" s="983"/>
      <c r="AS4" s="982" t="s">
        <v>230</v>
      </c>
      <c r="AT4" s="937"/>
      <c r="AU4" s="982" t="s">
        <v>453</v>
      </c>
      <c r="AV4" s="983"/>
      <c r="AW4" s="283" t="s">
        <v>227</v>
      </c>
      <c r="AX4" s="284"/>
      <c r="AY4" s="283"/>
      <c r="AZ4" s="284"/>
      <c r="BA4" s="283"/>
      <c r="BB4" s="285"/>
      <c r="BC4" s="283"/>
      <c r="BD4" s="284"/>
      <c r="BE4" s="982" t="s">
        <v>457</v>
      </c>
      <c r="BF4" s="937"/>
      <c r="BG4" s="283"/>
      <c r="BH4" s="285"/>
      <c r="BI4" s="982" t="s">
        <v>430</v>
      </c>
      <c r="BJ4" s="983"/>
      <c r="BK4" s="821" t="s">
        <v>593</v>
      </c>
      <c r="BL4" s="730" t="s">
        <v>605</v>
      </c>
      <c r="BM4" s="598"/>
      <c r="BN4" s="982" t="s">
        <v>52</v>
      </c>
      <c r="BO4" s="983"/>
      <c r="BP4" s="982" t="s">
        <v>522</v>
      </c>
      <c r="BQ4" s="983"/>
      <c r="BR4" s="982" t="s">
        <v>523</v>
      </c>
      <c r="BS4" s="983"/>
      <c r="BT4" s="982"/>
      <c r="BU4" s="983"/>
      <c r="BV4" s="982" t="s">
        <v>554</v>
      </c>
      <c r="BW4" s="983"/>
      <c r="BX4" s="982" t="s">
        <v>556</v>
      </c>
      <c r="BY4" s="983"/>
      <c r="BZ4" s="599" t="s">
        <v>563</v>
      </c>
      <c r="CA4" s="601"/>
      <c r="CB4" s="599" t="s">
        <v>447</v>
      </c>
      <c r="CC4" s="600"/>
      <c r="CD4" s="821" t="s">
        <v>606</v>
      </c>
      <c r="CE4" s="821" t="s">
        <v>606</v>
      </c>
      <c r="CF4" s="874">
        <v>2</v>
      </c>
      <c r="CG4" s="982"/>
      <c r="CH4" s="983"/>
      <c r="CI4" s="285"/>
      <c r="CJ4" s="982" t="s">
        <v>608</v>
      </c>
      <c r="CK4" s="983"/>
      <c r="CL4" s="982" t="s">
        <v>610</v>
      </c>
      <c r="CM4" s="937"/>
      <c r="CN4" s="982" t="s">
        <v>611</v>
      </c>
      <c r="CO4" s="983"/>
      <c r="CP4" s="283" t="s">
        <v>613</v>
      </c>
      <c r="CQ4" s="284"/>
      <c r="CR4" s="283"/>
      <c r="CS4" s="284"/>
      <c r="CT4" s="283" t="s">
        <v>226</v>
      </c>
      <c r="CU4" s="285"/>
      <c r="CV4" s="283" t="s">
        <v>616</v>
      </c>
      <c r="CW4" s="284"/>
      <c r="CX4" s="821" t="s">
        <v>449</v>
      </c>
      <c r="CY4" s="730" t="s">
        <v>595</v>
      </c>
      <c r="CZ4" s="598"/>
      <c r="DA4" s="598"/>
      <c r="DB4" s="982"/>
      <c r="DC4" s="983"/>
      <c r="DD4" s="982"/>
      <c r="DE4" s="983"/>
      <c r="DF4" s="982"/>
      <c r="DG4" s="983"/>
      <c r="DH4" s="982"/>
      <c r="DI4" s="983"/>
      <c r="DJ4" s="982"/>
      <c r="DK4" s="983"/>
      <c r="DL4" s="982"/>
      <c r="DM4" s="983"/>
      <c r="DN4" s="599"/>
      <c r="DO4" s="601"/>
      <c r="DP4" s="599"/>
      <c r="DQ4" s="600"/>
      <c r="DR4" s="821" t="s">
        <v>56</v>
      </c>
      <c r="DS4" s="821" t="s">
        <v>543</v>
      </c>
      <c r="DT4" s="874"/>
      <c r="DU4" s="982"/>
      <c r="DV4" s="983"/>
      <c r="DW4" s="285"/>
      <c r="DX4" s="593"/>
      <c r="DY4" s="596"/>
      <c r="DZ4" s="593"/>
      <c r="EA4" s="596"/>
      <c r="EB4" s="596"/>
      <c r="EC4" s="596"/>
      <c r="ED4" s="602"/>
      <c r="EE4" s="602"/>
      <c r="EF4" s="595"/>
      <c r="EG4" s="597"/>
    </row>
    <row r="5" spans="1:137" ht="15" customHeight="1">
      <c r="A5" s="603"/>
      <c r="B5" s="602"/>
      <c r="C5" s="604"/>
      <c r="D5" s="744"/>
      <c r="E5" s="282">
        <v>5</v>
      </c>
      <c r="F5" s="282"/>
      <c r="G5" s="282">
        <v>4</v>
      </c>
      <c r="H5" s="282"/>
      <c r="I5" s="280">
        <v>5</v>
      </c>
      <c r="J5" s="281"/>
      <c r="K5" s="286">
        <v>3</v>
      </c>
      <c r="L5" s="286"/>
      <c r="M5" s="286">
        <v>5</v>
      </c>
      <c r="N5" s="286"/>
      <c r="O5" s="286">
        <v>5</v>
      </c>
      <c r="P5" s="286"/>
      <c r="Q5" s="731">
        <f>O5+M5+K5+I5+G5+E5</f>
        <v>27</v>
      </c>
      <c r="R5" s="731"/>
      <c r="S5" s="286"/>
      <c r="T5" s="286"/>
      <c r="U5" s="286"/>
      <c r="V5" s="286"/>
      <c r="W5" s="287">
        <v>7</v>
      </c>
      <c r="X5" s="605"/>
      <c r="Y5" s="286">
        <v>3</v>
      </c>
      <c r="Z5" s="286"/>
      <c r="AA5" s="287">
        <v>3</v>
      </c>
      <c r="AB5" s="286"/>
      <c r="AC5" s="286">
        <v>3</v>
      </c>
      <c r="AD5" s="286"/>
      <c r="AE5" s="286">
        <v>3</v>
      </c>
      <c r="AF5" s="286"/>
      <c r="AG5" s="286">
        <v>2</v>
      </c>
      <c r="AH5" s="287"/>
      <c r="AI5" s="286">
        <v>3</v>
      </c>
      <c r="AJ5" s="286"/>
      <c r="AK5" s="822">
        <f>AI5+AG5+AE5+AC5+AA5+Y5+W5</f>
        <v>24</v>
      </c>
      <c r="AL5" s="823"/>
      <c r="AM5" s="875">
        <f>AK5+Q5</f>
        <v>51</v>
      </c>
      <c r="AN5" s="288"/>
      <c r="AO5" s="288"/>
      <c r="AP5" s="286"/>
      <c r="AQ5" s="286">
        <v>2</v>
      </c>
      <c r="AR5" s="286"/>
      <c r="AS5" s="286">
        <v>3</v>
      </c>
      <c r="AT5" s="286"/>
      <c r="AU5" s="286">
        <v>3</v>
      </c>
      <c r="AV5" s="286"/>
      <c r="AW5" s="590">
        <v>3</v>
      </c>
      <c r="AX5" s="590"/>
      <c r="AY5" s="286">
        <v>3</v>
      </c>
      <c r="AZ5" s="286"/>
      <c r="BA5" s="590">
        <v>3</v>
      </c>
      <c r="BB5" s="590"/>
      <c r="BC5" s="286">
        <v>5</v>
      </c>
      <c r="BD5" s="286"/>
      <c r="BE5" s="286">
        <v>3</v>
      </c>
      <c r="BF5" s="286"/>
      <c r="BG5" s="286">
        <v>3</v>
      </c>
      <c r="BH5" s="590"/>
      <c r="BI5" s="286">
        <v>3</v>
      </c>
      <c r="BJ5" s="286"/>
      <c r="BK5" s="823">
        <f>BI5+BG5+BE5+BC5+BA5+AY5+AW5+AU5+AS5+AQ5</f>
        <v>31</v>
      </c>
      <c r="BL5" s="797"/>
      <c r="BM5" s="880"/>
      <c r="BN5" s="590">
        <v>5</v>
      </c>
      <c r="BO5" s="287"/>
      <c r="BP5" s="590">
        <v>4</v>
      </c>
      <c r="BQ5" s="287"/>
      <c r="BR5" s="590">
        <v>3</v>
      </c>
      <c r="BS5" s="605"/>
      <c r="BT5" s="590">
        <v>3</v>
      </c>
      <c r="BU5" s="605"/>
      <c r="BV5" s="590">
        <v>5</v>
      </c>
      <c r="BW5" s="605"/>
      <c r="BX5" s="605">
        <v>5</v>
      </c>
      <c r="BY5" s="605"/>
      <c r="BZ5" s="590">
        <v>1</v>
      </c>
      <c r="CA5" s="287"/>
      <c r="CB5" s="590">
        <v>3</v>
      </c>
      <c r="CC5" s="605"/>
      <c r="CD5" s="822">
        <f>CB5+BZ5+BX5+BV5+BT5+BR5+BP5+BN5</f>
        <v>29</v>
      </c>
      <c r="CE5" s="823"/>
      <c r="CF5" s="875">
        <f>CD5+BK5</f>
        <v>60</v>
      </c>
      <c r="CG5" s="288"/>
      <c r="CH5" s="288"/>
      <c r="CI5" s="286"/>
      <c r="CJ5" s="286">
        <v>5</v>
      </c>
      <c r="CK5" s="286"/>
      <c r="CL5" s="286">
        <v>3</v>
      </c>
      <c r="CM5" s="286"/>
      <c r="CN5" s="286">
        <v>3</v>
      </c>
      <c r="CO5" s="286"/>
      <c r="CP5" s="590">
        <v>3</v>
      </c>
      <c r="CQ5" s="590"/>
      <c r="CR5" s="286">
        <v>3</v>
      </c>
      <c r="CS5" s="286"/>
      <c r="CT5" s="590">
        <v>5</v>
      </c>
      <c r="CU5" s="590"/>
      <c r="CV5" s="286">
        <v>5</v>
      </c>
      <c r="CW5" s="286"/>
      <c r="CX5" s="823">
        <f>CV5+CT5+CR5+CP5+CN5+CL5+CJ5</f>
        <v>27</v>
      </c>
      <c r="CY5" s="797"/>
      <c r="CZ5" s="880"/>
      <c r="DA5" s="880"/>
      <c r="DB5" s="590"/>
      <c r="DC5" s="287"/>
      <c r="DD5" s="590"/>
      <c r="DE5" s="287"/>
      <c r="DF5" s="590"/>
      <c r="DG5" s="605"/>
      <c r="DH5" s="590"/>
      <c r="DI5" s="605"/>
      <c r="DJ5" s="590"/>
      <c r="DK5" s="605"/>
      <c r="DL5" s="605"/>
      <c r="DM5" s="605"/>
      <c r="DN5" s="590"/>
      <c r="DO5" s="287"/>
      <c r="DP5" s="590"/>
      <c r="DQ5" s="605"/>
      <c r="DR5" s="822">
        <f>DP5+DN5+DL5+DJ5+DH5+DF5+DD5+DB5</f>
        <v>0</v>
      </c>
      <c r="DS5" s="823"/>
      <c r="DT5" s="875">
        <f>DR5+CX5</f>
        <v>27</v>
      </c>
      <c r="DU5" s="288"/>
      <c r="DV5" s="288"/>
      <c r="DW5" s="286"/>
      <c r="DX5" s="591"/>
      <c r="DY5" s="591"/>
      <c r="DZ5" s="591"/>
      <c r="EA5" s="591"/>
      <c r="EB5" s="591"/>
      <c r="EC5" s="591"/>
      <c r="ED5" s="591"/>
      <c r="EE5" s="591"/>
      <c r="EF5" s="606"/>
      <c r="EG5" s="603"/>
    </row>
    <row r="6" spans="1:137" s="645" customFormat="1" ht="15" customHeight="1">
      <c r="A6" s="633">
        <v>1</v>
      </c>
      <c r="B6" s="684" t="s">
        <v>209</v>
      </c>
      <c r="C6" s="918" t="s">
        <v>165</v>
      </c>
      <c r="D6" s="919" t="s">
        <v>505</v>
      </c>
      <c r="E6" s="544">
        <v>8</v>
      </c>
      <c r="F6" s="544"/>
      <c r="G6" s="544">
        <v>5</v>
      </c>
      <c r="H6" s="544"/>
      <c r="I6" s="544">
        <v>5</v>
      </c>
      <c r="J6" s="544"/>
      <c r="K6" s="544">
        <v>6</v>
      </c>
      <c r="L6" s="544"/>
      <c r="M6" s="544">
        <v>7</v>
      </c>
      <c r="N6" s="544"/>
      <c r="O6" s="544">
        <v>5</v>
      </c>
      <c r="P6" s="544"/>
      <c r="Q6" s="544">
        <f>O6*$O$5+M6*$M$5+K6*$K$5+I6*$I$5+G6*$G$5+E6*$E$5</f>
        <v>163</v>
      </c>
      <c r="R6" s="635">
        <f>Q6/$Q$5</f>
        <v>6.037037037037037</v>
      </c>
      <c r="S6" s="544">
        <v>7</v>
      </c>
      <c r="T6" s="544"/>
      <c r="U6" s="544">
        <v>5</v>
      </c>
      <c r="V6" s="640"/>
      <c r="W6" s="544">
        <v>5</v>
      </c>
      <c r="X6" s="640"/>
      <c r="Y6" s="544">
        <v>7</v>
      </c>
      <c r="Z6" s="544"/>
      <c r="AA6" s="544">
        <v>6</v>
      </c>
      <c r="AB6" s="544"/>
      <c r="AC6" s="544">
        <v>7</v>
      </c>
      <c r="AD6" s="544"/>
      <c r="AE6" s="544">
        <v>7</v>
      </c>
      <c r="AF6" s="544"/>
      <c r="AG6" s="544">
        <v>6</v>
      </c>
      <c r="AH6" s="640"/>
      <c r="AI6" s="544">
        <v>5</v>
      </c>
      <c r="AJ6" s="544"/>
      <c r="AK6" s="544">
        <f>AI6*$AI$5+AG6*$AG$5+AE6*$AE$5+AC6*$AC$5+AA6*$AA$5+Y6*$Y$5+W6*$W$5</f>
        <v>143</v>
      </c>
      <c r="AL6" s="687">
        <f>AK6/$AK$5</f>
        <v>5.958333333333333</v>
      </c>
      <c r="AM6" s="687">
        <f>(AK6+Q6)/$AM$5</f>
        <v>6</v>
      </c>
      <c r="AN6" s="688" t="str">
        <f>IF(AM6&gt;=8.995,"Xuất sắc",IF(AM6&gt;=7.995,"Giỏi",IF(AM6&gt;=6.995,"Khá",IF(AM6&gt;=5.995,"TB Khá",IF(AM6&gt;=4.995,"Trung bình",IF(AM6&gt;=3.995,"Yếu",IF(AM6&lt;3.995,"Kém")))))))</f>
        <v>TB Khá</v>
      </c>
      <c r="AO6" s="689">
        <f>SUM((IF(E6&gt;=5,0,$E$5)),(IF(G6&gt;=5,0,$G$5)),(IF(I6&gt;=5,0,$I$5)),(IF(K6&gt;=5,0,$K$5)),(IF(M6&gt;=5,0,$M$5)),(IF(O6&gt;=5,0,$O$5)),(IF(AA6&gt;=5,0,$AA$5)),(IF(AE6&gt;=5,0,$AE$5)),(IF(Y6&gt;=5,0,$Y$5)),(IF(AC6&gt;=5,0,$AC$5)),(IF(AG6&gt;=5,0,$AG$5)),(IF(AI6&gt;=5,0,$AI$5)),(IF(W6&gt;=5,0,$W$5)))</f>
        <v>0</v>
      </c>
      <c r="AP6" s="690" t="str">
        <f>IF($AM6&lt;3.495,"Thôi học",IF($AM6&lt;4.995,"Ngừng học",IF($AO6&gt;25,"Ngừng học","lên lớp")))</f>
        <v>lên lớp</v>
      </c>
      <c r="AQ6" s="544">
        <v>6</v>
      </c>
      <c r="AR6" s="577"/>
      <c r="AS6" s="544">
        <v>5</v>
      </c>
      <c r="AT6" s="577"/>
      <c r="AU6" s="544">
        <v>5</v>
      </c>
      <c r="AV6" s="577"/>
      <c r="AW6" s="544">
        <v>7</v>
      </c>
      <c r="AX6" s="646"/>
      <c r="AY6" s="544">
        <v>7</v>
      </c>
      <c r="AZ6" s="646"/>
      <c r="BA6" s="544">
        <v>7</v>
      </c>
      <c r="BB6" s="646"/>
      <c r="BC6" s="544">
        <v>7</v>
      </c>
      <c r="BD6" s="646"/>
      <c r="BE6" s="544">
        <v>5</v>
      </c>
      <c r="BF6" s="646"/>
      <c r="BG6" s="544">
        <v>8</v>
      </c>
      <c r="BH6" s="646"/>
      <c r="BI6" s="544">
        <v>8</v>
      </c>
      <c r="BJ6" s="646">
        <v>4</v>
      </c>
      <c r="BK6" s="637">
        <f>BI6*$BI$5+BG6*$BG$5+BE6*$BE$5+BC6*$BC$5+BA6*$BA$5+AY6*$AY$5+AW6*$AW$5+AU6*$AU$5+AS6*$AS$5+AQ6*$AQ$5</f>
        <v>203</v>
      </c>
      <c r="BL6" s="920">
        <f>BK6/$BK$5</f>
        <v>6.548387096774194</v>
      </c>
      <c r="BM6" s="921">
        <f>SUM((IF(AQ6&gt;=5,0,$AQ$5)),(IF(AS6&gt;=5,0,$AS$5)),(IF(AU6&gt;=5,0,$AU$5)),(IF(AW6&gt;=5,0,$AW$5)),(IF(AY6&gt;=5,0,$AY$5)),(IF(BA6&gt;=5,0,$BA$5)),(IF(BC6&gt;=5,0,$BC$5)),(IF(BE6&gt;=5,0,$BE$5)),(IF(BG6&gt;=5,0,$BG$5)),(IF(BI6&gt;=5,0,$BI$5)),AO6)</f>
        <v>0</v>
      </c>
      <c r="BN6" s="922">
        <v>7</v>
      </c>
      <c r="BO6" s="646"/>
      <c r="BP6" s="691">
        <v>9</v>
      </c>
      <c r="BQ6" s="646"/>
      <c r="BR6" s="691">
        <v>9</v>
      </c>
      <c r="BS6" s="646"/>
      <c r="BT6" s="691">
        <v>7</v>
      </c>
      <c r="BU6" s="646"/>
      <c r="BV6" s="691">
        <v>5</v>
      </c>
      <c r="BW6" s="646"/>
      <c r="BX6" s="646">
        <v>6</v>
      </c>
      <c r="BY6" s="646"/>
      <c r="BZ6" s="691">
        <v>9</v>
      </c>
      <c r="CA6" s="646"/>
      <c r="CB6" s="691">
        <v>9</v>
      </c>
      <c r="CC6" s="646"/>
      <c r="CD6" s="686">
        <f>CB6*$CB$5+BZ6*$BZ$5+BX6*$BX$5+BV6*$BV$5+BT6*$BT$5+BR6*$BR$5+BP6*$BP$5+BN6*$BN$5</f>
        <v>210</v>
      </c>
      <c r="CE6" s="687">
        <f>CD6/$CD$5</f>
        <v>7.241379310344827</v>
      </c>
      <c r="CF6" s="687">
        <f>(CD6+BK6)/$CF$5</f>
        <v>6.883333333333334</v>
      </c>
      <c r="CG6" s="688" t="str">
        <f>IF(CF6&gt;=8.995,"Xuất sắc",IF(CF6&gt;=7.995,"Giỏi",IF(CF6&gt;=6.995,"Khá",IF(CF6&gt;=5.995,"TB Khá",IF(CF6&gt;=4.995,"Trung bình",IF(CF6&gt;=3.995,"Yếu",IF(CF6&lt;3.995,"Kém")))))))</f>
        <v>TB Khá</v>
      </c>
      <c r="CH6" s="689">
        <f>SUM((IF(BN6&gt;=5,0,$BN$5)),(IF(BP6&gt;=5,0,$BP$5)),(IF(BR6&gt;=5,0,$BR$5)),(IF(BT6&gt;=5,0,$BT$5)),(IF(BV6&gt;=5,0,$BV$5)),(IF(BX6&gt;=5,0,$BX$5)),(IF(BZ6&gt;=5,0,$BZ$5)),(IF(CB6&gt;=5,0,$CB$5)),BM6)</f>
        <v>0</v>
      </c>
      <c r="CI6" s="690" t="str">
        <f>IF($CF6&lt;3.495,"Thôi học",IF($CF6&lt;4.995,"Ngừng học",IF($CF6&gt;25,"Ngừng học","lên lớp")))</f>
        <v>lên lớp</v>
      </c>
      <c r="CJ6" s="544">
        <v>7</v>
      </c>
      <c r="CK6" s="577"/>
      <c r="CL6" s="544">
        <v>9</v>
      </c>
      <c r="CM6" s="577"/>
      <c r="CN6" s="544">
        <v>8</v>
      </c>
      <c r="CO6" s="577"/>
      <c r="CP6" s="544">
        <v>9</v>
      </c>
      <c r="CQ6" s="646"/>
      <c r="CR6" s="544">
        <v>7</v>
      </c>
      <c r="CS6" s="646"/>
      <c r="CT6" s="544">
        <v>7</v>
      </c>
      <c r="CU6" s="646"/>
      <c r="CV6" s="544">
        <v>7</v>
      </c>
      <c r="CW6" s="646"/>
      <c r="CX6" s="686">
        <f>CV6*$CV$5+CT6*$CT$5+CR6*$CR$5+CP6*$CP$5+CN6*$CN$5+CL6*$CL$5+CJ6*$CJ$5</f>
        <v>204</v>
      </c>
      <c r="CY6" s="923">
        <f>CX6/$CX$5</f>
        <v>7.555555555555555</v>
      </c>
      <c r="CZ6" s="921">
        <f>SUM((IF(CJ6&gt;=5,0,$CJ$5)),(IF(CL6&gt;=5,0,$CL$5)),(IF(CN6&gt;=5,0,$CN$5)),(IF(CP6&gt;=5,0,$CP$5)),(IF(CR6&gt;=5,0,$CR$5)),(IF(CT6&gt;=5,0,$CT$5)),(IF(CV6&gt;=5,0,$CV$5)),CH6)</f>
        <v>0</v>
      </c>
      <c r="DA6" s="933" t="str">
        <f>IF(CY6&gt;=8.995,"Xuất sắc",IF(CY6&gt;=7.995,"Giỏi",IF(CY6&gt;=6.995,"Khá",IF(CY6&gt;=5.995,"TB Khá",IF(CY6&gt;=4.995,"Trung bình",IF(CY6&gt;=3.995,"Yếu",IF(CY6&lt;3.995,"Kém")))))))</f>
        <v>Khá</v>
      </c>
      <c r="DB6" s="922"/>
      <c r="DC6" s="646"/>
      <c r="DD6" s="691"/>
      <c r="DE6" s="646"/>
      <c r="DF6" s="691"/>
      <c r="DG6" s="646"/>
      <c r="DH6" s="691"/>
      <c r="DI6" s="646"/>
      <c r="DJ6" s="691"/>
      <c r="DK6" s="646"/>
      <c r="DL6" s="646"/>
      <c r="DM6" s="646"/>
      <c r="DN6" s="691"/>
      <c r="DO6" s="646"/>
      <c r="DP6" s="691"/>
      <c r="DQ6" s="646"/>
      <c r="DR6" s="686">
        <f>DP6*$CB$5+DN6*$BZ$5+DL6*$BX$5+DJ6*$BV$5+DH6*$BT$5+DF6*$BR$5+DD6*$BP$5+DB6*$BN$5</f>
        <v>0</v>
      </c>
      <c r="DS6" s="687">
        <f>DR6/$CD$5</f>
        <v>0</v>
      </c>
      <c r="DT6" s="687">
        <f>(DR6+CX6)/$CF$5</f>
        <v>3.4</v>
      </c>
      <c r="DU6" s="688" t="str">
        <f>IF(DT6&gt;=8.995,"Xuất sắc",IF(DT6&gt;=7.995,"Giỏi",IF(DT6&gt;=6.995,"Khá",IF(DT6&gt;=5.995,"TB Khá",IF(DT6&gt;=4.995,"Trung bình",IF(DT6&gt;=3.995,"Yếu",IF(DT6&lt;3.995,"Kém")))))))</f>
        <v>Kém</v>
      </c>
      <c r="DV6" s="689">
        <f>SUM((IF(DB6&gt;=5,0,$BN$5)),(IF(DD6&gt;=5,0,$BP$5)),(IF(DF6&gt;=5,0,$BR$5)),(IF(DH6&gt;=5,0,$BT$5)),(IF(DJ6&gt;=5,0,$BV$5)),(IF(DL6&gt;=5,0,$BX$5)),(IF(DN6&gt;=5,0,$BZ$5)),(IF(DP6&gt;=5,0,$CB$5)),CZ6)</f>
        <v>29</v>
      </c>
      <c r="DW6" s="690" t="str">
        <f>IF($CF6&lt;3.495,"Thôi học",IF($CF6&lt;4.995,"Ngừng học",IF($CF6&gt;25,"Ngừng học","lên lớp")))</f>
        <v>lên lớp</v>
      </c>
      <c r="DX6" s="641"/>
      <c r="DY6" s="641"/>
      <c r="DZ6" s="641"/>
      <c r="EA6" s="641"/>
      <c r="EB6" s="641"/>
      <c r="EC6" s="641"/>
      <c r="ED6" s="641"/>
      <c r="EE6" s="641"/>
      <c r="EF6" s="641"/>
      <c r="EG6" s="648"/>
    </row>
    <row r="7" spans="1:137" s="645" customFormat="1" ht="15" customHeight="1">
      <c r="A7" s="633">
        <v>2</v>
      </c>
      <c r="B7" s="548" t="s">
        <v>334</v>
      </c>
      <c r="C7" s="510" t="s">
        <v>185</v>
      </c>
      <c r="D7" s="924">
        <v>33605</v>
      </c>
      <c r="E7" s="544">
        <v>7</v>
      </c>
      <c r="F7" s="544"/>
      <c r="G7" s="544">
        <v>5</v>
      </c>
      <c r="H7" s="544"/>
      <c r="I7" s="544">
        <v>6</v>
      </c>
      <c r="J7" s="544"/>
      <c r="K7" s="544">
        <v>8</v>
      </c>
      <c r="L7" s="544"/>
      <c r="M7" s="544">
        <v>6</v>
      </c>
      <c r="N7" s="544"/>
      <c r="O7" s="544">
        <v>5</v>
      </c>
      <c r="P7" s="544"/>
      <c r="Q7" s="544">
        <f aca="true" t="shared" si="0" ref="Q7:Q15">O7*$O$5+M7*$M$5+K7*$K$5+I7*$I$5+G7*$G$5+E7*$E$5</f>
        <v>164</v>
      </c>
      <c r="R7" s="635">
        <f aca="true" t="shared" si="1" ref="R7:R15">Q7/$Q$5</f>
        <v>6.074074074074074</v>
      </c>
      <c r="S7" s="544">
        <v>7</v>
      </c>
      <c r="T7" s="544"/>
      <c r="U7" s="544">
        <v>7</v>
      </c>
      <c r="V7" s="646"/>
      <c r="W7" s="544">
        <v>5</v>
      </c>
      <c r="X7" s="646"/>
      <c r="Y7" s="544">
        <v>7</v>
      </c>
      <c r="Z7" s="544"/>
      <c r="AA7" s="544">
        <v>6</v>
      </c>
      <c r="AB7" s="544">
        <v>3</v>
      </c>
      <c r="AC7" s="544">
        <v>8</v>
      </c>
      <c r="AD7" s="544"/>
      <c r="AE7" s="544">
        <v>6</v>
      </c>
      <c r="AF7" s="544"/>
      <c r="AG7" s="544">
        <v>7</v>
      </c>
      <c r="AH7" s="646"/>
      <c r="AI7" s="544">
        <v>6</v>
      </c>
      <c r="AJ7" s="544"/>
      <c r="AK7" s="544">
        <f aca="true" t="shared" si="2" ref="AK7:AK15">AI7*$AI$5+AG7*$AG$5+AE7*$AE$5+AC7*$AC$5+AA7*$AA$5+Y7*$Y$5+W7*$W$5</f>
        <v>148</v>
      </c>
      <c r="AL7" s="638">
        <f aca="true" t="shared" si="3" ref="AL7:AL15">AK7/$AK$5</f>
        <v>6.166666666666667</v>
      </c>
      <c r="AM7" s="638">
        <f aca="true" t="shared" si="4" ref="AM7:AM15">(AK7+Q7)/$AM$5</f>
        <v>6.117647058823529</v>
      </c>
      <c r="AN7" s="639" t="str">
        <f aca="true" t="shared" si="5" ref="AN7:AN15">IF(AM7&gt;=8.995,"Xuất sắc",IF(AM7&gt;=7.995,"Giỏi",IF(AM7&gt;=6.995,"Khá",IF(AM7&gt;=5.995,"TB Khá",IF(AM7&gt;=4.995,"Trung bình",IF(AM7&gt;=3.995,"Yếu",IF(AM7&lt;3.995,"Kém")))))))</f>
        <v>TB Khá</v>
      </c>
      <c r="AO7" s="640">
        <f aca="true" t="shared" si="6" ref="AO7:AO15">SUM((IF(E7&gt;=5,0,$E$5)),(IF(G7&gt;=5,0,$G$5)),(IF(I7&gt;=5,0,$I$5)),(IF(K7&gt;=5,0,$K$5)),(IF(M7&gt;=5,0,$M$5)),(IF(O7&gt;=5,0,$O$5)),(IF(AA7&gt;=5,0,$AA$5)),(IF(AE7&gt;=5,0,$AE$5)),(IF(Y7&gt;=5,0,$Y$5)),(IF(AC7&gt;=5,0,$AC$5)),(IF(AG7&gt;=5,0,$AG$5)),(IF(AI7&gt;=5,0,$AI$5)),(IF(W7&gt;=5,0,$W$5)))</f>
        <v>0</v>
      </c>
      <c r="AP7" s="551" t="str">
        <f aca="true" t="shared" si="7" ref="AP7:AP15">IF($AM7&lt;3.495,"Thôi học",IF($AM7&lt;4.995,"Ngừng học",IF($AO7&gt;25,"Ngừng học","lên lớp")))</f>
        <v>lên lớp</v>
      </c>
      <c r="AQ7" s="544">
        <v>6</v>
      </c>
      <c r="AR7" s="551"/>
      <c r="AS7" s="544">
        <v>5</v>
      </c>
      <c r="AT7" s="551"/>
      <c r="AU7" s="544">
        <v>6</v>
      </c>
      <c r="AV7" s="551"/>
      <c r="AW7" s="544">
        <v>5</v>
      </c>
      <c r="AX7" s="678"/>
      <c r="AY7" s="544">
        <v>6</v>
      </c>
      <c r="AZ7" s="678"/>
      <c r="BA7" s="544">
        <v>7</v>
      </c>
      <c r="BB7" s="678"/>
      <c r="BC7" s="544">
        <v>6</v>
      </c>
      <c r="BD7" s="647">
        <v>4</v>
      </c>
      <c r="BE7" s="544">
        <v>8</v>
      </c>
      <c r="BF7" s="678"/>
      <c r="BG7" s="544">
        <v>7</v>
      </c>
      <c r="BH7" s="678"/>
      <c r="BI7" s="544">
        <v>5</v>
      </c>
      <c r="BJ7" s="647">
        <v>4</v>
      </c>
      <c r="BK7" s="637">
        <f aca="true" t="shared" si="8" ref="BK7:BK14">BI7*$BI$5+BG7*$BG$5+BE7*$BE$5+BC7*$BC$5+BA7*$BA$5+AY7*$AY$5+AW7*$AW$5+AU7*$AU$5+AS7*$AS$5+AQ7*$AQ$5</f>
        <v>189</v>
      </c>
      <c r="BL7" s="920">
        <f aca="true" t="shared" si="9" ref="BL7:BL15">BK7/$BK$5</f>
        <v>6.096774193548387</v>
      </c>
      <c r="BM7" s="925">
        <f aca="true" t="shared" si="10" ref="BM7:BM14">SUM((IF(AQ7&gt;=5,0,$AQ$5)),(IF(AS7&gt;=5,0,$AS$5)),(IF(AU7&gt;=5,0,$AU$5)),(IF(AW7&gt;=5,0,$AW$5)),(IF(AY7&gt;=5,0,$AY$5)),(IF(BA7&gt;=5,0,$BA$5)),(IF(BC7&gt;=5,0,$BC$5)),(IF(BE7&gt;=5,0,$BE$5)),(IF(BG7&gt;=5,0,$BG$5)),(IF(BI7&gt;=5,0,$BI$5)),AO7)</f>
        <v>0</v>
      </c>
      <c r="BN7" s="926" t="s">
        <v>521</v>
      </c>
      <c r="BO7" s="927"/>
      <c r="BP7" s="927" t="s">
        <v>521</v>
      </c>
      <c r="BQ7" s="927"/>
      <c r="BR7" s="927" t="s">
        <v>524</v>
      </c>
      <c r="BS7" s="927"/>
      <c r="BT7" s="927" t="s">
        <v>535</v>
      </c>
      <c r="BU7" s="927"/>
      <c r="BV7" s="927" t="s">
        <v>535</v>
      </c>
      <c r="BW7" s="927"/>
      <c r="BX7" s="928">
        <v>5</v>
      </c>
      <c r="BY7" s="927"/>
      <c r="BZ7" s="928">
        <v>9</v>
      </c>
      <c r="CA7" s="927"/>
      <c r="CB7" s="928">
        <v>8</v>
      </c>
      <c r="CC7" s="927"/>
      <c r="CD7" s="544">
        <f aca="true" t="shared" si="11" ref="CD7:CD15">CB7*$CB$5+BZ7*$BZ$5+BX7*$BX$5+BV7*$BV$5+BT7*$BT$5+BR7*$BR$5+BP7*$BP$5+BN7*$BN$5</f>
        <v>199</v>
      </c>
      <c r="CE7" s="638">
        <f aca="true" t="shared" si="12" ref="CE7:CE15">CD7/$CD$5</f>
        <v>6.862068965517241</v>
      </c>
      <c r="CF7" s="638">
        <f aca="true" t="shared" si="13" ref="CF7:CF15">(CD7+BK7)/$CF$5</f>
        <v>6.466666666666667</v>
      </c>
      <c r="CG7" s="639" t="str">
        <f aca="true" t="shared" si="14" ref="CG7:CG15">IF(CF7&gt;=8.995,"Xuất sắc",IF(CF7&gt;=7.995,"Giỏi",IF(CF7&gt;=6.995,"Khá",IF(CF7&gt;=5.995,"TB Khá",IF(CF7&gt;=4.995,"Trung bình",IF(CF7&gt;=3.995,"Yếu",IF(CF7&lt;3.995,"Kém")))))))</f>
        <v>TB Khá</v>
      </c>
      <c r="CH7" s="640">
        <f aca="true" t="shared" si="15" ref="CH7:CH14">SUM((IF(BN7&gt;=5,0,$BN$5)),(IF(BP7&gt;=5,0,$BP$5)),(IF(BR7&gt;=5,0,$BR$5)),(IF(BT7&gt;=5,0,$BT$5)),(IF(BV7&gt;=5,0,$BV$5)),(IF(BX7&gt;=5,0,$BX$5)),(IF(BZ7&gt;=5,0,$BZ$5)),(IF(CB7&gt;=5,0,$CB$5)),BM7)</f>
        <v>0</v>
      </c>
      <c r="CI7" s="551" t="str">
        <f aca="true" t="shared" si="16" ref="CI7:CI15">IF($CF7&lt;3.495,"Thôi học",IF($CF7&lt;4.995,"Ngừng học",IF($CF7&gt;25,"Ngừng học","lên lớp")))</f>
        <v>lên lớp</v>
      </c>
      <c r="CJ7" s="544">
        <v>7</v>
      </c>
      <c r="CK7" s="551"/>
      <c r="CL7" s="544">
        <v>7</v>
      </c>
      <c r="CM7" s="551"/>
      <c r="CN7" s="544">
        <v>7</v>
      </c>
      <c r="CO7" s="551"/>
      <c r="CP7" s="544">
        <v>8</v>
      </c>
      <c r="CQ7" s="678"/>
      <c r="CR7" s="544">
        <v>8</v>
      </c>
      <c r="CS7" s="678"/>
      <c r="CT7" s="544">
        <v>7</v>
      </c>
      <c r="CU7" s="678"/>
      <c r="CV7" s="544">
        <v>7.5</v>
      </c>
      <c r="CW7" s="647"/>
      <c r="CX7" s="544">
        <f aca="true" t="shared" si="17" ref="CX7:CX15">CV7*$CV$5+CT7*$CT$5+CR7*$CR$5+CP7*$CP$5+CN7*$CN$5+CL7*$CL$5+CJ7*$CJ$5</f>
        <v>197.5</v>
      </c>
      <c r="CY7" s="920">
        <f aca="true" t="shared" si="18" ref="CY7:CY15">CX7/$CX$5</f>
        <v>7.314814814814815</v>
      </c>
      <c r="CZ7" s="925">
        <f aca="true" t="shared" si="19" ref="CZ7:CZ15">SUM((IF(CJ7&gt;=5,0,$CJ$5)),(IF(CL7&gt;=5,0,$CL$5)),(IF(CN7&gt;=5,0,$CN$5)),(IF(CP7&gt;=5,0,$CP$5)),(IF(CR7&gt;=5,0,$CR$5)),(IF(CT7&gt;=5,0,$CT$5)),(IF(CV7&gt;=5,0,$CV$5)),CH7)</f>
        <v>0</v>
      </c>
      <c r="DA7" s="933" t="str">
        <f aca="true" t="shared" si="20" ref="DA7:DA15">IF(CY7&gt;=8.995,"Xuất sắc",IF(CY7&gt;=7.995,"Giỏi",IF(CY7&gt;=6.995,"Khá",IF(CY7&gt;=5.995,"TB Khá",IF(CY7&gt;=4.995,"Trung bình",IF(CY7&gt;=3.995,"Yếu",IF(CY7&lt;3.995,"Kém")))))))</f>
        <v>Khá</v>
      </c>
      <c r="DB7" s="926"/>
      <c r="DC7" s="927"/>
      <c r="DD7" s="927"/>
      <c r="DE7" s="927"/>
      <c r="DF7" s="927"/>
      <c r="DG7" s="927"/>
      <c r="DH7" s="927"/>
      <c r="DI7" s="927"/>
      <c r="DJ7" s="927"/>
      <c r="DK7" s="927"/>
      <c r="DL7" s="928"/>
      <c r="DM7" s="927"/>
      <c r="DN7" s="928"/>
      <c r="DO7" s="927"/>
      <c r="DP7" s="928"/>
      <c r="DQ7" s="927"/>
      <c r="DR7" s="544">
        <f aca="true" t="shared" si="21" ref="DR7:DR15">DP7*$CB$5+DN7*$BZ$5+DL7*$BX$5+DJ7*$BV$5+DH7*$BT$5+DF7*$BR$5+DD7*$BP$5+DB7*$BN$5</f>
        <v>0</v>
      </c>
      <c r="DS7" s="638">
        <f aca="true" t="shared" si="22" ref="DS7:DS15">DR7/$CD$5</f>
        <v>0</v>
      </c>
      <c r="DT7" s="638">
        <f aca="true" t="shared" si="23" ref="DT7:DT15">(DR7+CX7)/$CF$5</f>
        <v>3.2916666666666665</v>
      </c>
      <c r="DU7" s="639" t="str">
        <f aca="true" t="shared" si="24" ref="DU7:DU15">IF(DT7&gt;=8.995,"Xuất sắc",IF(DT7&gt;=7.995,"Giỏi",IF(DT7&gt;=6.995,"Khá",IF(DT7&gt;=5.995,"TB Khá",IF(DT7&gt;=4.995,"Trung bình",IF(DT7&gt;=3.995,"Yếu",IF(DT7&lt;3.995,"Kém")))))))</f>
        <v>Kém</v>
      </c>
      <c r="DV7" s="640">
        <f aca="true" t="shared" si="25" ref="DV7:DV14">SUM((IF(DB7&gt;=5,0,$BN$5)),(IF(DD7&gt;=5,0,$BP$5)),(IF(DF7&gt;=5,0,$BR$5)),(IF(DH7&gt;=5,0,$BT$5)),(IF(DJ7&gt;=5,0,$BV$5)),(IF(DL7&gt;=5,0,$BX$5)),(IF(DN7&gt;=5,0,$BZ$5)),(IF(DP7&gt;=5,0,$CB$5)),CZ7)</f>
        <v>29</v>
      </c>
      <c r="DW7" s="551" t="str">
        <f aca="true" t="shared" si="26" ref="DW7:DW15">IF($CF7&lt;3.495,"Thôi học",IF($CF7&lt;4.995,"Ngừng học",IF($CF7&gt;25,"Ngừng học","lên lớp")))</f>
        <v>lên lớp</v>
      </c>
      <c r="DX7" s="929" t="s">
        <v>28</v>
      </c>
      <c r="DY7" s="929" t="s">
        <v>28</v>
      </c>
      <c r="DZ7" s="929" t="s">
        <v>28</v>
      </c>
      <c r="EA7" s="929" t="s">
        <v>28</v>
      </c>
      <c r="EB7" s="929" t="s">
        <v>28</v>
      </c>
      <c r="EC7" s="929" t="s">
        <v>28</v>
      </c>
      <c r="ED7" s="929" t="s">
        <v>28</v>
      </c>
      <c r="EE7" s="929" t="s">
        <v>28</v>
      </c>
      <c r="EF7" s="929" t="s">
        <v>28</v>
      </c>
      <c r="EG7" s="648"/>
    </row>
    <row r="8" spans="1:137" s="645" customFormat="1" ht="15" customHeight="1">
      <c r="A8" s="633">
        <v>3</v>
      </c>
      <c r="B8" s="548" t="s">
        <v>195</v>
      </c>
      <c r="C8" s="510" t="s">
        <v>253</v>
      </c>
      <c r="D8" s="785" t="s">
        <v>468</v>
      </c>
      <c r="E8" s="637">
        <v>8</v>
      </c>
      <c r="F8" s="637"/>
      <c r="G8" s="544">
        <v>6</v>
      </c>
      <c r="H8" s="544"/>
      <c r="I8" s="544">
        <v>7</v>
      </c>
      <c r="J8" s="544"/>
      <c r="K8" s="544">
        <v>8</v>
      </c>
      <c r="L8" s="544"/>
      <c r="M8" s="544">
        <v>7</v>
      </c>
      <c r="N8" s="544"/>
      <c r="O8" s="544">
        <v>8</v>
      </c>
      <c r="P8" s="544"/>
      <c r="Q8" s="544">
        <f t="shared" si="0"/>
        <v>198</v>
      </c>
      <c r="R8" s="635">
        <f t="shared" si="1"/>
        <v>7.333333333333333</v>
      </c>
      <c r="S8" s="544">
        <v>8</v>
      </c>
      <c r="T8" s="544"/>
      <c r="U8" s="544">
        <v>7</v>
      </c>
      <c r="V8" s="640"/>
      <c r="W8" s="544">
        <v>5</v>
      </c>
      <c r="X8" s="640"/>
      <c r="Y8" s="544">
        <v>7</v>
      </c>
      <c r="Z8" s="544"/>
      <c r="AA8" s="544">
        <v>8</v>
      </c>
      <c r="AB8" s="544"/>
      <c r="AC8" s="544">
        <v>8</v>
      </c>
      <c r="AD8" s="544"/>
      <c r="AE8" s="544">
        <v>8</v>
      </c>
      <c r="AF8" s="544"/>
      <c r="AG8" s="544">
        <v>7</v>
      </c>
      <c r="AH8" s="640"/>
      <c r="AI8" s="544">
        <v>6</v>
      </c>
      <c r="AJ8" s="544"/>
      <c r="AK8" s="544">
        <f t="shared" si="2"/>
        <v>160</v>
      </c>
      <c r="AL8" s="638">
        <f t="shared" si="3"/>
        <v>6.666666666666667</v>
      </c>
      <c r="AM8" s="638">
        <f t="shared" si="4"/>
        <v>7.019607843137255</v>
      </c>
      <c r="AN8" s="639" t="str">
        <f t="shared" si="5"/>
        <v>Khá</v>
      </c>
      <c r="AO8" s="640">
        <f t="shared" si="6"/>
        <v>0</v>
      </c>
      <c r="AP8" s="551" t="str">
        <f t="shared" si="7"/>
        <v>lên lớp</v>
      </c>
      <c r="AQ8" s="544">
        <v>7</v>
      </c>
      <c r="AR8" s="551"/>
      <c r="AS8" s="544">
        <v>8</v>
      </c>
      <c r="AT8" s="551"/>
      <c r="AU8" s="544">
        <v>6</v>
      </c>
      <c r="AV8" s="551"/>
      <c r="AW8" s="544">
        <v>8</v>
      </c>
      <c r="AX8" s="646"/>
      <c r="AY8" s="544">
        <v>7</v>
      </c>
      <c r="AZ8" s="646"/>
      <c r="BA8" s="544">
        <v>9</v>
      </c>
      <c r="BB8" s="646"/>
      <c r="BC8" s="544">
        <v>8</v>
      </c>
      <c r="BD8" s="646"/>
      <c r="BE8" s="544">
        <v>8</v>
      </c>
      <c r="BF8" s="646"/>
      <c r="BG8" s="544">
        <v>9</v>
      </c>
      <c r="BH8" s="646"/>
      <c r="BI8" s="544">
        <v>8</v>
      </c>
      <c r="BJ8" s="646"/>
      <c r="BK8" s="637">
        <f t="shared" si="8"/>
        <v>243</v>
      </c>
      <c r="BL8" s="920">
        <f t="shared" si="9"/>
        <v>7.838709677419355</v>
      </c>
      <c r="BM8" s="925">
        <f t="shared" si="10"/>
        <v>0</v>
      </c>
      <c r="BN8" s="544">
        <v>10</v>
      </c>
      <c r="BO8" s="646"/>
      <c r="BP8" s="544">
        <v>10</v>
      </c>
      <c r="BQ8" s="646"/>
      <c r="BR8" s="544">
        <v>8</v>
      </c>
      <c r="BS8" s="646"/>
      <c r="BT8" s="544">
        <v>8</v>
      </c>
      <c r="BU8" s="646"/>
      <c r="BV8" s="544">
        <v>7</v>
      </c>
      <c r="BW8" s="646"/>
      <c r="BX8" s="646">
        <v>7</v>
      </c>
      <c r="BY8" s="646"/>
      <c r="BZ8" s="544">
        <v>9</v>
      </c>
      <c r="CA8" s="646"/>
      <c r="CB8" s="544">
        <v>9</v>
      </c>
      <c r="CC8" s="646"/>
      <c r="CD8" s="544">
        <f t="shared" si="11"/>
        <v>244</v>
      </c>
      <c r="CE8" s="638">
        <f t="shared" si="12"/>
        <v>8.413793103448276</v>
      </c>
      <c r="CF8" s="638">
        <f t="shared" si="13"/>
        <v>8.116666666666667</v>
      </c>
      <c r="CG8" s="639" t="str">
        <f t="shared" si="14"/>
        <v>Giỏi</v>
      </c>
      <c r="CH8" s="640">
        <f t="shared" si="15"/>
        <v>0</v>
      </c>
      <c r="CI8" s="551" t="str">
        <f t="shared" si="16"/>
        <v>lên lớp</v>
      </c>
      <c r="CJ8" s="544">
        <v>8</v>
      </c>
      <c r="CK8" s="551"/>
      <c r="CL8" s="544">
        <v>9</v>
      </c>
      <c r="CM8" s="551"/>
      <c r="CN8" s="544">
        <v>8</v>
      </c>
      <c r="CO8" s="551"/>
      <c r="CP8" s="544">
        <v>10</v>
      </c>
      <c r="CQ8" s="646"/>
      <c r="CR8" s="544">
        <v>7</v>
      </c>
      <c r="CS8" s="646"/>
      <c r="CT8" s="544">
        <v>8</v>
      </c>
      <c r="CU8" s="646"/>
      <c r="CV8" s="544">
        <v>7.5</v>
      </c>
      <c r="CW8" s="646"/>
      <c r="CX8" s="544">
        <f t="shared" si="17"/>
        <v>219.5</v>
      </c>
      <c r="CY8" s="920">
        <f t="shared" si="18"/>
        <v>8.12962962962963</v>
      </c>
      <c r="CZ8" s="925">
        <f t="shared" si="19"/>
        <v>0</v>
      </c>
      <c r="DA8" s="933" t="str">
        <f t="shared" si="20"/>
        <v>Giỏi</v>
      </c>
      <c r="DB8" s="544"/>
      <c r="DC8" s="646"/>
      <c r="DD8" s="544"/>
      <c r="DE8" s="646"/>
      <c r="DF8" s="544"/>
      <c r="DG8" s="646"/>
      <c r="DH8" s="544"/>
      <c r="DI8" s="646"/>
      <c r="DJ8" s="544"/>
      <c r="DK8" s="646"/>
      <c r="DL8" s="646"/>
      <c r="DM8" s="646"/>
      <c r="DN8" s="544"/>
      <c r="DO8" s="646"/>
      <c r="DP8" s="544"/>
      <c r="DQ8" s="646"/>
      <c r="DR8" s="544">
        <f t="shared" si="21"/>
        <v>0</v>
      </c>
      <c r="DS8" s="638">
        <f t="shared" si="22"/>
        <v>0</v>
      </c>
      <c r="DT8" s="638">
        <f t="shared" si="23"/>
        <v>3.658333333333333</v>
      </c>
      <c r="DU8" s="639" t="str">
        <f t="shared" si="24"/>
        <v>Kém</v>
      </c>
      <c r="DV8" s="640">
        <f t="shared" si="25"/>
        <v>29</v>
      </c>
      <c r="DW8" s="551" t="str">
        <f t="shared" si="26"/>
        <v>lên lớp</v>
      </c>
      <c r="DX8" s="641"/>
      <c r="DY8" s="641"/>
      <c r="DZ8" s="641"/>
      <c r="EA8" s="641"/>
      <c r="EB8" s="641"/>
      <c r="EC8" s="641"/>
      <c r="ED8" s="641"/>
      <c r="EE8" s="641"/>
      <c r="EF8" s="641"/>
      <c r="EG8" s="648"/>
    </row>
    <row r="9" spans="1:137" s="645" customFormat="1" ht="15" customHeight="1">
      <c r="A9" s="633">
        <v>4</v>
      </c>
      <c r="B9" s="556" t="s">
        <v>335</v>
      </c>
      <c r="C9" s="401" t="s">
        <v>336</v>
      </c>
      <c r="D9" s="919" t="s">
        <v>503</v>
      </c>
      <c r="E9" s="637">
        <v>6</v>
      </c>
      <c r="F9" s="637"/>
      <c r="G9" s="544">
        <v>6</v>
      </c>
      <c r="H9" s="544"/>
      <c r="I9" s="544">
        <v>5</v>
      </c>
      <c r="J9" s="544"/>
      <c r="K9" s="544">
        <v>5</v>
      </c>
      <c r="L9" s="544"/>
      <c r="M9" s="544">
        <v>6</v>
      </c>
      <c r="N9" s="544"/>
      <c r="O9" s="544">
        <v>5</v>
      </c>
      <c r="P9" s="544"/>
      <c r="Q9" s="544">
        <f t="shared" si="0"/>
        <v>149</v>
      </c>
      <c r="R9" s="635">
        <f t="shared" si="1"/>
        <v>5.518518518518518</v>
      </c>
      <c r="S9" s="544">
        <v>7</v>
      </c>
      <c r="T9" s="544"/>
      <c r="U9" s="544">
        <v>6</v>
      </c>
      <c r="V9" s="640"/>
      <c r="W9" s="544">
        <v>5</v>
      </c>
      <c r="X9" s="640"/>
      <c r="Y9" s="544">
        <v>5</v>
      </c>
      <c r="Z9" s="544"/>
      <c r="AA9" s="544">
        <v>6</v>
      </c>
      <c r="AB9" s="544" t="s">
        <v>425</v>
      </c>
      <c r="AC9" s="544">
        <v>7</v>
      </c>
      <c r="AD9" s="544"/>
      <c r="AE9" s="544">
        <v>7</v>
      </c>
      <c r="AF9" s="544"/>
      <c r="AG9" s="544">
        <v>5</v>
      </c>
      <c r="AH9" s="640"/>
      <c r="AI9" s="544">
        <v>6</v>
      </c>
      <c r="AJ9" s="544"/>
      <c r="AK9" s="544">
        <f t="shared" si="2"/>
        <v>138</v>
      </c>
      <c r="AL9" s="638">
        <f t="shared" si="3"/>
        <v>5.75</v>
      </c>
      <c r="AM9" s="638">
        <f t="shared" si="4"/>
        <v>5.627450980392157</v>
      </c>
      <c r="AN9" s="639" t="str">
        <f t="shared" si="5"/>
        <v>Trung bình</v>
      </c>
      <c r="AO9" s="640">
        <f t="shared" si="6"/>
        <v>0</v>
      </c>
      <c r="AP9" s="551" t="str">
        <f t="shared" si="7"/>
        <v>lên lớp</v>
      </c>
      <c r="AQ9" s="544">
        <v>6</v>
      </c>
      <c r="AR9" s="551"/>
      <c r="AS9" s="544">
        <v>5</v>
      </c>
      <c r="AT9" s="551"/>
      <c r="AU9" s="544">
        <v>5</v>
      </c>
      <c r="AV9" s="551"/>
      <c r="AW9" s="544">
        <v>8</v>
      </c>
      <c r="AX9" s="646"/>
      <c r="AY9" s="544">
        <v>5</v>
      </c>
      <c r="AZ9" s="646"/>
      <c r="BA9" s="544">
        <v>7</v>
      </c>
      <c r="BB9" s="646"/>
      <c r="BC9" s="544">
        <v>6</v>
      </c>
      <c r="BD9" s="646"/>
      <c r="BE9" s="544">
        <v>6</v>
      </c>
      <c r="BF9" s="646"/>
      <c r="BG9" s="544">
        <v>5</v>
      </c>
      <c r="BH9" s="646"/>
      <c r="BI9" s="544">
        <v>7</v>
      </c>
      <c r="BJ9" s="646" t="s">
        <v>431</v>
      </c>
      <c r="BK9" s="637">
        <f t="shared" si="8"/>
        <v>186</v>
      </c>
      <c r="BL9" s="920">
        <f t="shared" si="9"/>
        <v>6</v>
      </c>
      <c r="BM9" s="925">
        <f t="shared" si="10"/>
        <v>0</v>
      </c>
      <c r="BN9" s="795">
        <v>7</v>
      </c>
      <c r="BO9" s="641"/>
      <c r="BP9" s="642">
        <v>9</v>
      </c>
      <c r="BQ9" s="641"/>
      <c r="BR9" s="642">
        <v>8</v>
      </c>
      <c r="BS9" s="641"/>
      <c r="BT9" s="642">
        <v>7</v>
      </c>
      <c r="BU9" s="641"/>
      <c r="BV9" s="642">
        <v>6</v>
      </c>
      <c r="BW9" s="641"/>
      <c r="BX9" s="641">
        <v>6</v>
      </c>
      <c r="BY9" s="641"/>
      <c r="BZ9" s="642">
        <v>9</v>
      </c>
      <c r="CA9" s="641"/>
      <c r="CB9" s="642">
        <v>8</v>
      </c>
      <c r="CC9" s="641"/>
      <c r="CD9" s="544">
        <f t="shared" si="11"/>
        <v>209</v>
      </c>
      <c r="CE9" s="638">
        <f t="shared" si="12"/>
        <v>7.206896551724138</v>
      </c>
      <c r="CF9" s="638">
        <f t="shared" si="13"/>
        <v>6.583333333333333</v>
      </c>
      <c r="CG9" s="639" t="str">
        <f t="shared" si="14"/>
        <v>TB Khá</v>
      </c>
      <c r="CH9" s="640">
        <f t="shared" si="15"/>
        <v>0</v>
      </c>
      <c r="CI9" s="551" t="str">
        <f t="shared" si="16"/>
        <v>lên lớp</v>
      </c>
      <c r="CJ9" s="544">
        <v>8</v>
      </c>
      <c r="CK9" s="551"/>
      <c r="CL9" s="544">
        <v>6</v>
      </c>
      <c r="CM9" s="551"/>
      <c r="CN9" s="544">
        <v>7</v>
      </c>
      <c r="CO9" s="551"/>
      <c r="CP9" s="544">
        <v>8</v>
      </c>
      <c r="CQ9" s="646"/>
      <c r="CR9" s="544">
        <v>7</v>
      </c>
      <c r="CS9" s="646"/>
      <c r="CT9" s="544">
        <v>7</v>
      </c>
      <c r="CU9" s="646"/>
      <c r="CV9" s="544">
        <v>6.5</v>
      </c>
      <c r="CW9" s="646"/>
      <c r="CX9" s="544">
        <f t="shared" si="17"/>
        <v>191.5</v>
      </c>
      <c r="CY9" s="920">
        <f t="shared" si="18"/>
        <v>7.092592592592593</v>
      </c>
      <c r="CZ9" s="925">
        <f t="shared" si="19"/>
        <v>0</v>
      </c>
      <c r="DA9" s="933" t="str">
        <f t="shared" si="20"/>
        <v>Khá</v>
      </c>
      <c r="DB9" s="795"/>
      <c r="DC9" s="641"/>
      <c r="DD9" s="642"/>
      <c r="DE9" s="641"/>
      <c r="DF9" s="642"/>
      <c r="DG9" s="641"/>
      <c r="DH9" s="642"/>
      <c r="DI9" s="641"/>
      <c r="DJ9" s="642"/>
      <c r="DK9" s="641"/>
      <c r="DL9" s="641"/>
      <c r="DM9" s="641"/>
      <c r="DN9" s="642"/>
      <c r="DO9" s="641"/>
      <c r="DP9" s="642"/>
      <c r="DQ9" s="641"/>
      <c r="DR9" s="544">
        <f t="shared" si="21"/>
        <v>0</v>
      </c>
      <c r="DS9" s="638">
        <f t="shared" si="22"/>
        <v>0</v>
      </c>
      <c r="DT9" s="638">
        <f t="shared" si="23"/>
        <v>3.191666666666667</v>
      </c>
      <c r="DU9" s="639" t="str">
        <f t="shared" si="24"/>
        <v>Kém</v>
      </c>
      <c r="DV9" s="640">
        <f t="shared" si="25"/>
        <v>29</v>
      </c>
      <c r="DW9" s="551" t="str">
        <f t="shared" si="26"/>
        <v>lên lớp</v>
      </c>
      <c r="DX9" s="641"/>
      <c r="DY9" s="641"/>
      <c r="DZ9" s="641"/>
      <c r="EA9" s="641"/>
      <c r="EB9" s="641"/>
      <c r="EC9" s="641"/>
      <c r="ED9" s="641"/>
      <c r="EE9" s="641"/>
      <c r="EF9" s="641"/>
      <c r="EG9" s="648"/>
    </row>
    <row r="10" spans="1:137" s="645" customFormat="1" ht="15" customHeight="1">
      <c r="A10" s="633">
        <v>5</v>
      </c>
      <c r="B10" s="548" t="s">
        <v>337</v>
      </c>
      <c r="C10" s="510" t="s">
        <v>172</v>
      </c>
      <c r="D10" s="785" t="s">
        <v>482</v>
      </c>
      <c r="E10" s="679">
        <v>7</v>
      </c>
      <c r="F10" s="679"/>
      <c r="G10" s="544">
        <v>5</v>
      </c>
      <c r="H10" s="544"/>
      <c r="I10" s="544">
        <v>5</v>
      </c>
      <c r="J10" s="544">
        <v>4</v>
      </c>
      <c r="K10" s="544">
        <v>7</v>
      </c>
      <c r="L10" s="544"/>
      <c r="M10" s="544">
        <v>5</v>
      </c>
      <c r="N10" s="544"/>
      <c r="O10" s="544">
        <v>3</v>
      </c>
      <c r="P10" s="544">
        <v>3</v>
      </c>
      <c r="Q10" s="544">
        <f t="shared" si="0"/>
        <v>141</v>
      </c>
      <c r="R10" s="635">
        <f t="shared" si="1"/>
        <v>5.222222222222222</v>
      </c>
      <c r="S10" s="544">
        <v>6</v>
      </c>
      <c r="T10" s="544"/>
      <c r="U10" s="544">
        <v>7</v>
      </c>
      <c r="V10" s="647"/>
      <c r="W10" s="544">
        <v>6</v>
      </c>
      <c r="X10" s="647">
        <v>4</v>
      </c>
      <c r="Y10" s="544">
        <v>6</v>
      </c>
      <c r="Z10" s="544"/>
      <c r="AA10" s="544">
        <v>7</v>
      </c>
      <c r="AB10" s="544"/>
      <c r="AC10" s="544">
        <v>8</v>
      </c>
      <c r="AD10" s="544"/>
      <c r="AE10" s="544">
        <v>6</v>
      </c>
      <c r="AF10" s="544"/>
      <c r="AG10" s="544">
        <v>7</v>
      </c>
      <c r="AH10" s="647"/>
      <c r="AI10" s="544">
        <v>6</v>
      </c>
      <c r="AJ10" s="544"/>
      <c r="AK10" s="544">
        <f t="shared" si="2"/>
        <v>155</v>
      </c>
      <c r="AL10" s="638">
        <f t="shared" si="3"/>
        <v>6.458333333333333</v>
      </c>
      <c r="AM10" s="638">
        <f t="shared" si="4"/>
        <v>5.803921568627451</v>
      </c>
      <c r="AN10" s="639" t="str">
        <f t="shared" si="5"/>
        <v>Trung bình</v>
      </c>
      <c r="AO10" s="640">
        <f t="shared" si="6"/>
        <v>5</v>
      </c>
      <c r="AP10" s="551" t="str">
        <f t="shared" si="7"/>
        <v>lên lớp</v>
      </c>
      <c r="AQ10" s="544">
        <v>6</v>
      </c>
      <c r="AR10" s="551"/>
      <c r="AS10" s="544">
        <v>5</v>
      </c>
      <c r="AT10" s="551"/>
      <c r="AU10" s="544">
        <v>5</v>
      </c>
      <c r="AV10" s="551"/>
      <c r="AW10" s="544">
        <v>7</v>
      </c>
      <c r="AX10" s="646"/>
      <c r="AY10" s="544">
        <v>5</v>
      </c>
      <c r="AZ10" s="646"/>
      <c r="BA10" s="544">
        <v>5</v>
      </c>
      <c r="BB10" s="646"/>
      <c r="BC10" s="544">
        <v>7</v>
      </c>
      <c r="BD10" s="646"/>
      <c r="BE10" s="544">
        <v>6</v>
      </c>
      <c r="BF10" s="646"/>
      <c r="BG10" s="544">
        <v>5</v>
      </c>
      <c r="BH10" s="646"/>
      <c r="BI10" s="544">
        <v>7</v>
      </c>
      <c r="BJ10" s="646" t="s">
        <v>527</v>
      </c>
      <c r="BK10" s="637">
        <f t="shared" si="8"/>
        <v>182</v>
      </c>
      <c r="BL10" s="920">
        <f t="shared" si="9"/>
        <v>5.870967741935484</v>
      </c>
      <c r="BM10" s="925">
        <f t="shared" si="10"/>
        <v>5</v>
      </c>
      <c r="BN10" s="637">
        <v>8</v>
      </c>
      <c r="BO10" s="641"/>
      <c r="BP10" s="641">
        <v>7</v>
      </c>
      <c r="BQ10" s="641"/>
      <c r="BR10" s="641">
        <v>8</v>
      </c>
      <c r="BS10" s="641"/>
      <c r="BT10" s="641">
        <v>6</v>
      </c>
      <c r="BU10" s="641"/>
      <c r="BV10" s="641">
        <v>6</v>
      </c>
      <c r="BW10" s="641"/>
      <c r="BX10" s="641">
        <v>6</v>
      </c>
      <c r="BY10" s="641"/>
      <c r="BZ10" s="641">
        <v>8</v>
      </c>
      <c r="CA10" s="641"/>
      <c r="CB10" s="641">
        <v>7</v>
      </c>
      <c r="CC10" s="641"/>
      <c r="CD10" s="544">
        <f t="shared" si="11"/>
        <v>199</v>
      </c>
      <c r="CE10" s="638">
        <f t="shared" si="12"/>
        <v>6.862068965517241</v>
      </c>
      <c r="CF10" s="638">
        <f t="shared" si="13"/>
        <v>6.35</v>
      </c>
      <c r="CG10" s="639" t="str">
        <f t="shared" si="14"/>
        <v>TB Khá</v>
      </c>
      <c r="CH10" s="640">
        <f t="shared" si="15"/>
        <v>5</v>
      </c>
      <c r="CI10" s="551" t="str">
        <f t="shared" si="16"/>
        <v>lên lớp</v>
      </c>
      <c r="CJ10" s="544">
        <v>6</v>
      </c>
      <c r="CK10" s="551"/>
      <c r="CL10" s="544">
        <v>6</v>
      </c>
      <c r="CM10" s="551"/>
      <c r="CN10" s="544">
        <v>6</v>
      </c>
      <c r="CO10" s="551"/>
      <c r="CP10" s="544">
        <v>7</v>
      </c>
      <c r="CQ10" s="646"/>
      <c r="CR10" s="544">
        <v>7</v>
      </c>
      <c r="CS10" s="646"/>
      <c r="CT10" s="544">
        <v>8</v>
      </c>
      <c r="CU10" s="646"/>
      <c r="CV10" s="544">
        <v>6</v>
      </c>
      <c r="CW10" s="646"/>
      <c r="CX10" s="544">
        <f t="shared" si="17"/>
        <v>178</v>
      </c>
      <c r="CY10" s="920">
        <f t="shared" si="18"/>
        <v>6.592592592592593</v>
      </c>
      <c r="CZ10" s="925">
        <f t="shared" si="19"/>
        <v>5</v>
      </c>
      <c r="DA10" s="933" t="str">
        <f t="shared" si="20"/>
        <v>TB Khá</v>
      </c>
      <c r="DB10" s="637"/>
      <c r="DC10" s="641"/>
      <c r="DD10" s="641"/>
      <c r="DE10" s="641"/>
      <c r="DF10" s="641"/>
      <c r="DG10" s="641"/>
      <c r="DH10" s="641"/>
      <c r="DI10" s="641"/>
      <c r="DJ10" s="641"/>
      <c r="DK10" s="641"/>
      <c r="DL10" s="641"/>
      <c r="DM10" s="641"/>
      <c r="DN10" s="641"/>
      <c r="DO10" s="641"/>
      <c r="DP10" s="641"/>
      <c r="DQ10" s="641"/>
      <c r="DR10" s="544">
        <f t="shared" si="21"/>
        <v>0</v>
      </c>
      <c r="DS10" s="638">
        <f t="shared" si="22"/>
        <v>0</v>
      </c>
      <c r="DT10" s="638">
        <f t="shared" si="23"/>
        <v>2.966666666666667</v>
      </c>
      <c r="DU10" s="639" t="str">
        <f t="shared" si="24"/>
        <v>Kém</v>
      </c>
      <c r="DV10" s="640">
        <f t="shared" si="25"/>
        <v>34</v>
      </c>
      <c r="DW10" s="551" t="str">
        <f t="shared" si="26"/>
        <v>lên lớp</v>
      </c>
      <c r="DX10" s="641"/>
      <c r="DY10" s="641"/>
      <c r="DZ10" s="641"/>
      <c r="EA10" s="641"/>
      <c r="EB10" s="641"/>
      <c r="EC10" s="641"/>
      <c r="ED10" s="641"/>
      <c r="EE10" s="641"/>
      <c r="EF10" s="641"/>
      <c r="EG10" s="648"/>
    </row>
    <row r="11" spans="1:137" s="645" customFormat="1" ht="15" customHeight="1">
      <c r="A11" s="633">
        <v>6</v>
      </c>
      <c r="B11" s="548" t="s">
        <v>265</v>
      </c>
      <c r="C11" s="510" t="s">
        <v>63</v>
      </c>
      <c r="D11" s="785" t="s">
        <v>506</v>
      </c>
      <c r="E11" s="634">
        <v>7</v>
      </c>
      <c r="F11" s="634"/>
      <c r="G11" s="634">
        <v>5</v>
      </c>
      <c r="H11" s="634"/>
      <c r="I11" s="634">
        <v>5</v>
      </c>
      <c r="J11" s="634"/>
      <c r="K11" s="634">
        <v>8</v>
      </c>
      <c r="L11" s="634"/>
      <c r="M11" s="634">
        <v>5</v>
      </c>
      <c r="N11" s="634"/>
      <c r="O11" s="634">
        <v>5</v>
      </c>
      <c r="P11" s="634"/>
      <c r="Q11" s="544">
        <f t="shared" si="0"/>
        <v>154</v>
      </c>
      <c r="R11" s="635">
        <f t="shared" si="1"/>
        <v>5.703703703703703</v>
      </c>
      <c r="S11" s="634">
        <v>7</v>
      </c>
      <c r="T11" s="634"/>
      <c r="U11" s="634">
        <v>6</v>
      </c>
      <c r="V11" s="636"/>
      <c r="W11" s="637">
        <v>7</v>
      </c>
      <c r="X11" s="636"/>
      <c r="Y11" s="637">
        <v>6</v>
      </c>
      <c r="Z11" s="637"/>
      <c r="AA11" s="637">
        <v>5</v>
      </c>
      <c r="AB11" s="637">
        <v>2</v>
      </c>
      <c r="AC11" s="637">
        <v>8</v>
      </c>
      <c r="AD11" s="637"/>
      <c r="AE11" s="637">
        <v>5</v>
      </c>
      <c r="AF11" s="637">
        <v>4</v>
      </c>
      <c r="AG11" s="637">
        <v>5</v>
      </c>
      <c r="AH11" s="636"/>
      <c r="AI11" s="637">
        <v>6</v>
      </c>
      <c r="AJ11" s="637"/>
      <c r="AK11" s="544">
        <f t="shared" si="2"/>
        <v>149</v>
      </c>
      <c r="AL11" s="638">
        <f t="shared" si="3"/>
        <v>6.208333333333333</v>
      </c>
      <c r="AM11" s="638">
        <f t="shared" si="4"/>
        <v>5.9411764705882355</v>
      </c>
      <c r="AN11" s="639" t="str">
        <f t="shared" si="5"/>
        <v>Trung bình</v>
      </c>
      <c r="AO11" s="640">
        <f t="shared" si="6"/>
        <v>0</v>
      </c>
      <c r="AP11" s="551" t="str">
        <f t="shared" si="7"/>
        <v>lên lớp</v>
      </c>
      <c r="AQ11" s="637">
        <v>5</v>
      </c>
      <c r="AR11" s="577"/>
      <c r="AS11" s="637">
        <v>6</v>
      </c>
      <c r="AT11" s="577"/>
      <c r="AU11" s="637">
        <v>6</v>
      </c>
      <c r="AV11" s="577"/>
      <c r="AW11" s="637">
        <v>6</v>
      </c>
      <c r="AX11" s="547"/>
      <c r="AY11" s="637">
        <v>5</v>
      </c>
      <c r="AZ11" s="547">
        <v>4</v>
      </c>
      <c r="BA11" s="637">
        <v>5</v>
      </c>
      <c r="BB11" s="547"/>
      <c r="BC11" s="637">
        <v>6</v>
      </c>
      <c r="BD11" s="547"/>
      <c r="BE11" s="637">
        <v>6</v>
      </c>
      <c r="BF11" s="547"/>
      <c r="BG11" s="637">
        <v>7</v>
      </c>
      <c r="BH11" s="547"/>
      <c r="BI11" s="637">
        <v>5</v>
      </c>
      <c r="BJ11" s="547"/>
      <c r="BK11" s="637">
        <f t="shared" si="8"/>
        <v>178</v>
      </c>
      <c r="BL11" s="920">
        <f t="shared" si="9"/>
        <v>5.741935483870968</v>
      </c>
      <c r="BM11" s="925">
        <f t="shared" si="10"/>
        <v>0</v>
      </c>
      <c r="BN11" s="795">
        <v>7</v>
      </c>
      <c r="BO11" s="641"/>
      <c r="BP11" s="642">
        <v>8</v>
      </c>
      <c r="BQ11" s="641"/>
      <c r="BR11" s="642">
        <v>7</v>
      </c>
      <c r="BS11" s="641"/>
      <c r="BT11" s="642">
        <v>5</v>
      </c>
      <c r="BU11" s="641"/>
      <c r="BV11" s="642">
        <v>6</v>
      </c>
      <c r="BW11" s="641"/>
      <c r="BX11" s="641">
        <v>6</v>
      </c>
      <c r="BY11" s="641"/>
      <c r="BZ11" s="642">
        <v>9</v>
      </c>
      <c r="CA11" s="641"/>
      <c r="CB11" s="642">
        <v>8</v>
      </c>
      <c r="CC11" s="641"/>
      <c r="CD11" s="544">
        <f t="shared" si="11"/>
        <v>196</v>
      </c>
      <c r="CE11" s="638">
        <f t="shared" si="12"/>
        <v>6.758620689655173</v>
      </c>
      <c r="CF11" s="638">
        <f t="shared" si="13"/>
        <v>6.233333333333333</v>
      </c>
      <c r="CG11" s="639" t="str">
        <f t="shared" si="14"/>
        <v>TB Khá</v>
      </c>
      <c r="CH11" s="640">
        <f t="shared" si="15"/>
        <v>0</v>
      </c>
      <c r="CI11" s="551" t="str">
        <f t="shared" si="16"/>
        <v>lên lớp</v>
      </c>
      <c r="CJ11" s="637">
        <v>6</v>
      </c>
      <c r="CK11" s="577"/>
      <c r="CL11" s="637">
        <v>7</v>
      </c>
      <c r="CM11" s="577"/>
      <c r="CN11" s="637">
        <v>7</v>
      </c>
      <c r="CO11" s="577"/>
      <c r="CP11" s="637">
        <v>8</v>
      </c>
      <c r="CQ11" s="547"/>
      <c r="CR11" s="637">
        <v>6</v>
      </c>
      <c r="CS11" s="547"/>
      <c r="CT11" s="637">
        <v>7</v>
      </c>
      <c r="CU11" s="547"/>
      <c r="CV11" s="637">
        <v>7</v>
      </c>
      <c r="CW11" s="547"/>
      <c r="CX11" s="544">
        <f t="shared" si="17"/>
        <v>184</v>
      </c>
      <c r="CY11" s="920">
        <f t="shared" si="18"/>
        <v>6.814814814814815</v>
      </c>
      <c r="CZ11" s="925">
        <f t="shared" si="19"/>
        <v>0</v>
      </c>
      <c r="DA11" s="933" t="str">
        <f t="shared" si="20"/>
        <v>TB Khá</v>
      </c>
      <c r="DB11" s="795"/>
      <c r="DC11" s="641"/>
      <c r="DD11" s="642"/>
      <c r="DE11" s="641"/>
      <c r="DF11" s="642"/>
      <c r="DG11" s="641"/>
      <c r="DH11" s="642"/>
      <c r="DI11" s="641"/>
      <c r="DJ11" s="642"/>
      <c r="DK11" s="641"/>
      <c r="DL11" s="641"/>
      <c r="DM11" s="641"/>
      <c r="DN11" s="642"/>
      <c r="DO11" s="641"/>
      <c r="DP11" s="642"/>
      <c r="DQ11" s="641"/>
      <c r="DR11" s="544">
        <f t="shared" si="21"/>
        <v>0</v>
      </c>
      <c r="DS11" s="638">
        <f t="shared" si="22"/>
        <v>0</v>
      </c>
      <c r="DT11" s="638">
        <f t="shared" si="23"/>
        <v>3.066666666666667</v>
      </c>
      <c r="DU11" s="639" t="str">
        <f t="shared" si="24"/>
        <v>Kém</v>
      </c>
      <c r="DV11" s="640">
        <f t="shared" si="25"/>
        <v>29</v>
      </c>
      <c r="DW11" s="551" t="str">
        <f t="shared" si="26"/>
        <v>lên lớp</v>
      </c>
      <c r="DX11" s="641"/>
      <c r="DY11" s="641"/>
      <c r="DZ11" s="641"/>
      <c r="EA11" s="641"/>
      <c r="EB11" s="641"/>
      <c r="EC11" s="641"/>
      <c r="ED11" s="641"/>
      <c r="EE11" s="641"/>
      <c r="EF11" s="641"/>
      <c r="EG11" s="644"/>
    </row>
    <row r="12" spans="1:137" s="645" customFormat="1" ht="15" customHeight="1">
      <c r="A12" s="633">
        <v>7</v>
      </c>
      <c r="B12" s="548" t="s">
        <v>163</v>
      </c>
      <c r="C12" s="510" t="s">
        <v>340</v>
      </c>
      <c r="D12" s="786" t="s">
        <v>507</v>
      </c>
      <c r="E12" s="544">
        <v>7</v>
      </c>
      <c r="F12" s="544"/>
      <c r="G12" s="544">
        <v>5</v>
      </c>
      <c r="H12" s="544"/>
      <c r="I12" s="544">
        <v>5</v>
      </c>
      <c r="J12" s="544"/>
      <c r="K12" s="544">
        <v>8</v>
      </c>
      <c r="L12" s="544"/>
      <c r="M12" s="544">
        <v>5</v>
      </c>
      <c r="N12" s="544"/>
      <c r="O12" s="544">
        <v>5</v>
      </c>
      <c r="P12" s="544">
        <v>3</v>
      </c>
      <c r="Q12" s="544">
        <f t="shared" si="0"/>
        <v>154</v>
      </c>
      <c r="R12" s="635">
        <f t="shared" si="1"/>
        <v>5.703703703703703</v>
      </c>
      <c r="S12" s="544">
        <v>7</v>
      </c>
      <c r="T12" s="544"/>
      <c r="U12" s="544"/>
      <c r="V12" s="640"/>
      <c r="W12" s="544">
        <v>5</v>
      </c>
      <c r="X12" s="640">
        <v>2</v>
      </c>
      <c r="Y12" s="544">
        <v>5</v>
      </c>
      <c r="Z12" s="544"/>
      <c r="AA12" s="544">
        <v>7</v>
      </c>
      <c r="AB12" s="544"/>
      <c r="AC12" s="544">
        <v>6</v>
      </c>
      <c r="AD12" s="544"/>
      <c r="AE12" s="544">
        <v>5</v>
      </c>
      <c r="AF12" s="544"/>
      <c r="AG12" s="544">
        <v>5</v>
      </c>
      <c r="AH12" s="640"/>
      <c r="AI12" s="544">
        <v>6</v>
      </c>
      <c r="AJ12" s="544"/>
      <c r="AK12" s="544">
        <f t="shared" si="2"/>
        <v>132</v>
      </c>
      <c r="AL12" s="638">
        <f t="shared" si="3"/>
        <v>5.5</v>
      </c>
      <c r="AM12" s="638">
        <f t="shared" si="4"/>
        <v>5.607843137254902</v>
      </c>
      <c r="AN12" s="639" t="str">
        <f t="shared" si="5"/>
        <v>Trung bình</v>
      </c>
      <c r="AO12" s="640">
        <f t="shared" si="6"/>
        <v>0</v>
      </c>
      <c r="AP12" s="551" t="str">
        <f t="shared" si="7"/>
        <v>lên lớp</v>
      </c>
      <c r="AQ12" s="544">
        <v>6</v>
      </c>
      <c r="AR12" s="551"/>
      <c r="AS12" s="544">
        <v>5</v>
      </c>
      <c r="AT12" s="551">
        <v>4</v>
      </c>
      <c r="AU12" s="544">
        <v>6</v>
      </c>
      <c r="AV12" s="551"/>
      <c r="AW12" s="544">
        <v>6</v>
      </c>
      <c r="AX12" s="646"/>
      <c r="AY12" s="544">
        <v>5</v>
      </c>
      <c r="AZ12" s="646"/>
      <c r="BA12" s="544">
        <v>6</v>
      </c>
      <c r="BB12" s="646"/>
      <c r="BC12" s="544">
        <v>5</v>
      </c>
      <c r="BD12" s="646"/>
      <c r="BE12" s="544">
        <v>6</v>
      </c>
      <c r="BF12" s="646"/>
      <c r="BG12" s="544">
        <v>6</v>
      </c>
      <c r="BH12" s="646"/>
      <c r="BI12" s="544">
        <v>6</v>
      </c>
      <c r="BJ12" s="646" t="s">
        <v>432</v>
      </c>
      <c r="BK12" s="637">
        <f t="shared" si="8"/>
        <v>175</v>
      </c>
      <c r="BL12" s="920">
        <f t="shared" si="9"/>
        <v>5.645161290322581</v>
      </c>
      <c r="BM12" s="925">
        <f t="shared" si="10"/>
        <v>0</v>
      </c>
      <c r="BN12" s="544">
        <v>7</v>
      </c>
      <c r="BO12" s="646"/>
      <c r="BP12" s="646">
        <v>7</v>
      </c>
      <c r="BQ12" s="646"/>
      <c r="BR12" s="646">
        <v>7</v>
      </c>
      <c r="BS12" s="646"/>
      <c r="BT12" s="646">
        <v>5</v>
      </c>
      <c r="BU12" s="646"/>
      <c r="BV12" s="646">
        <v>5</v>
      </c>
      <c r="BW12" s="646">
        <v>4</v>
      </c>
      <c r="BX12" s="646">
        <v>5</v>
      </c>
      <c r="BY12" s="646"/>
      <c r="BZ12" s="646">
        <v>9</v>
      </c>
      <c r="CA12" s="646"/>
      <c r="CB12" s="646">
        <v>6</v>
      </c>
      <c r="CC12" s="646"/>
      <c r="CD12" s="544">
        <f t="shared" si="11"/>
        <v>176</v>
      </c>
      <c r="CE12" s="638">
        <f t="shared" si="12"/>
        <v>6.068965517241379</v>
      </c>
      <c r="CF12" s="638">
        <f t="shared" si="13"/>
        <v>5.85</v>
      </c>
      <c r="CG12" s="639" t="str">
        <f t="shared" si="14"/>
        <v>Trung bình</v>
      </c>
      <c r="CH12" s="640">
        <f t="shared" si="15"/>
        <v>0</v>
      </c>
      <c r="CI12" s="551" t="str">
        <f t="shared" si="16"/>
        <v>lên lớp</v>
      </c>
      <c r="CJ12" s="544">
        <v>6</v>
      </c>
      <c r="CK12" s="551"/>
      <c r="CL12" s="544">
        <v>5</v>
      </c>
      <c r="CM12" s="551"/>
      <c r="CN12" s="544">
        <v>7</v>
      </c>
      <c r="CO12" s="551"/>
      <c r="CP12" s="544">
        <v>7</v>
      </c>
      <c r="CQ12" s="646"/>
      <c r="CR12" s="544">
        <v>7</v>
      </c>
      <c r="CS12" s="646"/>
      <c r="CT12" s="544">
        <v>7</v>
      </c>
      <c r="CU12" s="646"/>
      <c r="CV12" s="544">
        <v>6.5</v>
      </c>
      <c r="CW12" s="646"/>
      <c r="CX12" s="544">
        <f t="shared" si="17"/>
        <v>175.5</v>
      </c>
      <c r="CY12" s="920">
        <f t="shared" si="18"/>
        <v>6.5</v>
      </c>
      <c r="CZ12" s="925">
        <f t="shared" si="19"/>
        <v>0</v>
      </c>
      <c r="DA12" s="933" t="str">
        <f t="shared" si="20"/>
        <v>TB Khá</v>
      </c>
      <c r="DB12" s="544"/>
      <c r="DC12" s="646"/>
      <c r="DD12" s="646"/>
      <c r="DE12" s="646"/>
      <c r="DF12" s="646"/>
      <c r="DG12" s="646"/>
      <c r="DH12" s="646"/>
      <c r="DI12" s="646"/>
      <c r="DJ12" s="646"/>
      <c r="DK12" s="646"/>
      <c r="DL12" s="646"/>
      <c r="DM12" s="646"/>
      <c r="DN12" s="646"/>
      <c r="DO12" s="646"/>
      <c r="DP12" s="646"/>
      <c r="DQ12" s="646"/>
      <c r="DR12" s="544">
        <f t="shared" si="21"/>
        <v>0</v>
      </c>
      <c r="DS12" s="638">
        <f t="shared" si="22"/>
        <v>0</v>
      </c>
      <c r="DT12" s="638">
        <f t="shared" si="23"/>
        <v>2.925</v>
      </c>
      <c r="DU12" s="639" t="str">
        <f t="shared" si="24"/>
        <v>Kém</v>
      </c>
      <c r="DV12" s="640">
        <f t="shared" si="25"/>
        <v>29</v>
      </c>
      <c r="DW12" s="551" t="str">
        <f t="shared" si="26"/>
        <v>lên lớp</v>
      </c>
      <c r="DX12" s="641"/>
      <c r="DY12" s="641"/>
      <c r="DZ12" s="641"/>
      <c r="EA12" s="641"/>
      <c r="EB12" s="641"/>
      <c r="EC12" s="641"/>
      <c r="ED12" s="641"/>
      <c r="EE12" s="641"/>
      <c r="EF12" s="641"/>
      <c r="EG12" s="648"/>
    </row>
    <row r="13" spans="1:137" s="645" customFormat="1" ht="15" customHeight="1">
      <c r="A13" s="633">
        <v>8</v>
      </c>
      <c r="B13" s="548" t="s">
        <v>200</v>
      </c>
      <c r="C13" s="510" t="s">
        <v>201</v>
      </c>
      <c r="D13" s="785" t="s">
        <v>508</v>
      </c>
      <c r="E13" s="637">
        <v>8</v>
      </c>
      <c r="F13" s="637"/>
      <c r="G13" s="544">
        <v>6</v>
      </c>
      <c r="H13" s="544"/>
      <c r="I13" s="544">
        <v>7</v>
      </c>
      <c r="J13" s="544"/>
      <c r="K13" s="544">
        <v>7</v>
      </c>
      <c r="L13" s="544"/>
      <c r="M13" s="544">
        <v>7</v>
      </c>
      <c r="N13" s="544"/>
      <c r="O13" s="544">
        <v>6</v>
      </c>
      <c r="P13" s="544"/>
      <c r="Q13" s="544">
        <f t="shared" si="0"/>
        <v>185</v>
      </c>
      <c r="R13" s="635">
        <f t="shared" si="1"/>
        <v>6.851851851851852</v>
      </c>
      <c r="S13" s="544">
        <v>7</v>
      </c>
      <c r="T13" s="544"/>
      <c r="U13" s="544">
        <v>6</v>
      </c>
      <c r="V13" s="640"/>
      <c r="W13" s="544">
        <v>5</v>
      </c>
      <c r="X13" s="640"/>
      <c r="Y13" s="544">
        <v>7</v>
      </c>
      <c r="Z13" s="544"/>
      <c r="AA13" s="544">
        <v>7</v>
      </c>
      <c r="AB13" s="544"/>
      <c r="AC13" s="544">
        <v>8</v>
      </c>
      <c r="AD13" s="544"/>
      <c r="AE13" s="544">
        <v>7</v>
      </c>
      <c r="AF13" s="544"/>
      <c r="AG13" s="544">
        <v>7</v>
      </c>
      <c r="AH13" s="640"/>
      <c r="AI13" s="544">
        <v>6</v>
      </c>
      <c r="AJ13" s="544"/>
      <c r="AK13" s="544">
        <f t="shared" si="2"/>
        <v>154</v>
      </c>
      <c r="AL13" s="638">
        <f t="shared" si="3"/>
        <v>6.416666666666667</v>
      </c>
      <c r="AM13" s="638">
        <f t="shared" si="4"/>
        <v>6.647058823529412</v>
      </c>
      <c r="AN13" s="639" t="str">
        <f t="shared" si="5"/>
        <v>TB Khá</v>
      </c>
      <c r="AO13" s="640">
        <f t="shared" si="6"/>
        <v>0</v>
      </c>
      <c r="AP13" s="551" t="str">
        <f t="shared" si="7"/>
        <v>lên lớp</v>
      </c>
      <c r="AQ13" s="544">
        <v>6</v>
      </c>
      <c r="AR13" s="551"/>
      <c r="AS13" s="544">
        <v>6</v>
      </c>
      <c r="AT13" s="551"/>
      <c r="AU13" s="544">
        <v>5</v>
      </c>
      <c r="AV13" s="551"/>
      <c r="AW13" s="544">
        <v>6</v>
      </c>
      <c r="AX13" s="646"/>
      <c r="AY13" s="544">
        <v>7</v>
      </c>
      <c r="AZ13" s="646"/>
      <c r="BA13" s="544">
        <v>8</v>
      </c>
      <c r="BB13" s="646"/>
      <c r="BC13" s="544">
        <v>7</v>
      </c>
      <c r="BD13" s="646"/>
      <c r="BE13" s="544">
        <v>5</v>
      </c>
      <c r="BF13" s="646"/>
      <c r="BG13" s="544">
        <v>9</v>
      </c>
      <c r="BH13" s="646"/>
      <c r="BI13" s="544">
        <v>6</v>
      </c>
      <c r="BJ13" s="646"/>
      <c r="BK13" s="637">
        <f t="shared" si="8"/>
        <v>203</v>
      </c>
      <c r="BL13" s="920">
        <f t="shared" si="9"/>
        <v>6.548387096774194</v>
      </c>
      <c r="BM13" s="925">
        <f t="shared" si="10"/>
        <v>0</v>
      </c>
      <c r="BN13" s="637">
        <v>8</v>
      </c>
      <c r="BO13" s="641"/>
      <c r="BP13" s="641">
        <v>9</v>
      </c>
      <c r="BQ13" s="641"/>
      <c r="BR13" s="641">
        <v>7</v>
      </c>
      <c r="BS13" s="641"/>
      <c r="BT13" s="641">
        <v>7</v>
      </c>
      <c r="BU13" s="641"/>
      <c r="BV13" s="641">
        <v>5</v>
      </c>
      <c r="BW13" s="641"/>
      <c r="BX13" s="641">
        <v>6</v>
      </c>
      <c r="BY13" s="641"/>
      <c r="BZ13" s="641">
        <v>9</v>
      </c>
      <c r="CA13" s="641"/>
      <c r="CB13" s="641">
        <v>8</v>
      </c>
      <c r="CC13" s="641"/>
      <c r="CD13" s="544">
        <f t="shared" si="11"/>
        <v>206</v>
      </c>
      <c r="CE13" s="638">
        <f t="shared" si="12"/>
        <v>7.103448275862069</v>
      </c>
      <c r="CF13" s="638">
        <f t="shared" si="13"/>
        <v>6.816666666666666</v>
      </c>
      <c r="CG13" s="639" t="str">
        <f t="shared" si="14"/>
        <v>TB Khá</v>
      </c>
      <c r="CH13" s="640">
        <f t="shared" si="15"/>
        <v>0</v>
      </c>
      <c r="CI13" s="551" t="str">
        <f t="shared" si="16"/>
        <v>lên lớp</v>
      </c>
      <c r="CJ13" s="544">
        <v>6</v>
      </c>
      <c r="CK13" s="551"/>
      <c r="CL13" s="544">
        <v>9</v>
      </c>
      <c r="CM13" s="551"/>
      <c r="CN13" s="544">
        <v>8</v>
      </c>
      <c r="CO13" s="551"/>
      <c r="CP13" s="544">
        <v>9</v>
      </c>
      <c r="CQ13" s="646"/>
      <c r="CR13" s="544">
        <v>7</v>
      </c>
      <c r="CS13" s="646"/>
      <c r="CT13" s="544">
        <v>7</v>
      </c>
      <c r="CU13" s="646"/>
      <c r="CV13" s="544">
        <v>6.5</v>
      </c>
      <c r="CW13" s="646"/>
      <c r="CX13" s="544">
        <f t="shared" si="17"/>
        <v>196.5</v>
      </c>
      <c r="CY13" s="920">
        <f t="shared" si="18"/>
        <v>7.277777777777778</v>
      </c>
      <c r="CZ13" s="925">
        <f t="shared" si="19"/>
        <v>0</v>
      </c>
      <c r="DA13" s="933" t="str">
        <f t="shared" si="20"/>
        <v>Khá</v>
      </c>
      <c r="DB13" s="637"/>
      <c r="DC13" s="641"/>
      <c r="DD13" s="641"/>
      <c r="DE13" s="641"/>
      <c r="DF13" s="641"/>
      <c r="DG13" s="641"/>
      <c r="DH13" s="641"/>
      <c r="DI13" s="641"/>
      <c r="DJ13" s="641"/>
      <c r="DK13" s="641"/>
      <c r="DL13" s="641"/>
      <c r="DM13" s="641"/>
      <c r="DN13" s="641"/>
      <c r="DO13" s="641"/>
      <c r="DP13" s="641"/>
      <c r="DQ13" s="641"/>
      <c r="DR13" s="544">
        <f t="shared" si="21"/>
        <v>0</v>
      </c>
      <c r="DS13" s="638">
        <f t="shared" si="22"/>
        <v>0</v>
      </c>
      <c r="DT13" s="638">
        <f t="shared" si="23"/>
        <v>3.275</v>
      </c>
      <c r="DU13" s="639" t="str">
        <f t="shared" si="24"/>
        <v>Kém</v>
      </c>
      <c r="DV13" s="640">
        <f t="shared" si="25"/>
        <v>29</v>
      </c>
      <c r="DW13" s="551" t="str">
        <f t="shared" si="26"/>
        <v>lên lớp</v>
      </c>
      <c r="DX13" s="641"/>
      <c r="DY13" s="641"/>
      <c r="DZ13" s="641"/>
      <c r="EA13" s="641"/>
      <c r="EB13" s="641"/>
      <c r="EC13" s="641"/>
      <c r="ED13" s="641"/>
      <c r="EE13" s="641"/>
      <c r="EF13" s="641"/>
      <c r="EG13" s="648"/>
    </row>
    <row r="14" spans="1:137" s="645" customFormat="1" ht="15" customHeight="1">
      <c r="A14" s="633">
        <v>9</v>
      </c>
      <c r="B14" s="548" t="s">
        <v>342</v>
      </c>
      <c r="C14" s="510" t="s">
        <v>48</v>
      </c>
      <c r="D14" s="785" t="s">
        <v>510</v>
      </c>
      <c r="E14" s="637">
        <v>7</v>
      </c>
      <c r="F14" s="637"/>
      <c r="G14" s="544">
        <v>5</v>
      </c>
      <c r="H14" s="544"/>
      <c r="I14" s="544">
        <v>5</v>
      </c>
      <c r="J14" s="544"/>
      <c r="K14" s="544">
        <v>8</v>
      </c>
      <c r="L14" s="544"/>
      <c r="M14" s="544">
        <v>5</v>
      </c>
      <c r="N14" s="544"/>
      <c r="O14" s="544">
        <v>5</v>
      </c>
      <c r="P14" s="544"/>
      <c r="Q14" s="544">
        <f t="shared" si="0"/>
        <v>154</v>
      </c>
      <c r="R14" s="635">
        <f t="shared" si="1"/>
        <v>5.703703703703703</v>
      </c>
      <c r="S14" s="544">
        <v>9</v>
      </c>
      <c r="T14" s="544"/>
      <c r="U14" s="544">
        <v>7</v>
      </c>
      <c r="V14" s="544"/>
      <c r="W14" s="544">
        <v>6</v>
      </c>
      <c r="X14" s="544"/>
      <c r="Y14" s="544">
        <v>5</v>
      </c>
      <c r="Z14" s="544"/>
      <c r="AA14" s="544">
        <v>6</v>
      </c>
      <c r="AB14" s="544"/>
      <c r="AC14" s="544">
        <v>7</v>
      </c>
      <c r="AD14" s="544"/>
      <c r="AE14" s="544">
        <v>6</v>
      </c>
      <c r="AF14" s="544"/>
      <c r="AG14" s="544">
        <v>5</v>
      </c>
      <c r="AH14" s="544"/>
      <c r="AI14" s="544">
        <v>7</v>
      </c>
      <c r="AJ14" s="544"/>
      <c r="AK14" s="544">
        <f t="shared" si="2"/>
        <v>145</v>
      </c>
      <c r="AL14" s="638">
        <f t="shared" si="3"/>
        <v>6.041666666666667</v>
      </c>
      <c r="AM14" s="638">
        <f t="shared" si="4"/>
        <v>5.862745098039215</v>
      </c>
      <c r="AN14" s="639" t="str">
        <f t="shared" si="5"/>
        <v>Trung bình</v>
      </c>
      <c r="AO14" s="640">
        <f t="shared" si="6"/>
        <v>0</v>
      </c>
      <c r="AP14" s="551" t="str">
        <f t="shared" si="7"/>
        <v>lên lớp</v>
      </c>
      <c r="AQ14" s="544">
        <v>7</v>
      </c>
      <c r="AR14" s="551"/>
      <c r="AS14" s="544">
        <v>6</v>
      </c>
      <c r="AT14" s="551"/>
      <c r="AU14" s="544">
        <v>6</v>
      </c>
      <c r="AV14" s="551"/>
      <c r="AW14" s="544">
        <v>6</v>
      </c>
      <c r="AX14" s="646"/>
      <c r="AY14" s="544">
        <v>6</v>
      </c>
      <c r="AZ14" s="646"/>
      <c r="BA14" s="544">
        <v>7</v>
      </c>
      <c r="BB14" s="646"/>
      <c r="BC14" s="544">
        <v>7</v>
      </c>
      <c r="BD14" s="646"/>
      <c r="BE14" s="544">
        <v>5</v>
      </c>
      <c r="BF14" s="646"/>
      <c r="BG14" s="544">
        <v>7</v>
      </c>
      <c r="BH14" s="646"/>
      <c r="BI14" s="544">
        <v>6</v>
      </c>
      <c r="BJ14" s="646"/>
      <c r="BK14" s="637">
        <f t="shared" si="8"/>
        <v>196</v>
      </c>
      <c r="BL14" s="920">
        <f t="shared" si="9"/>
        <v>6.32258064516129</v>
      </c>
      <c r="BM14" s="925">
        <f t="shared" si="10"/>
        <v>0</v>
      </c>
      <c r="BN14" s="637">
        <v>9</v>
      </c>
      <c r="BO14" s="641"/>
      <c r="BP14" s="641">
        <v>9</v>
      </c>
      <c r="BQ14" s="641"/>
      <c r="BR14" s="641">
        <v>7</v>
      </c>
      <c r="BS14" s="641"/>
      <c r="BT14" s="641">
        <v>5</v>
      </c>
      <c r="BU14" s="641"/>
      <c r="BV14" s="641">
        <v>6</v>
      </c>
      <c r="BW14" s="641"/>
      <c r="BX14" s="641">
        <v>6</v>
      </c>
      <c r="BY14" s="641"/>
      <c r="BZ14" s="641">
        <v>9</v>
      </c>
      <c r="CA14" s="641"/>
      <c r="CB14" s="641">
        <v>9</v>
      </c>
      <c r="CC14" s="641"/>
      <c r="CD14" s="544">
        <f t="shared" si="11"/>
        <v>213</v>
      </c>
      <c r="CE14" s="638">
        <f t="shared" si="12"/>
        <v>7.344827586206897</v>
      </c>
      <c r="CF14" s="638">
        <f t="shared" si="13"/>
        <v>6.816666666666666</v>
      </c>
      <c r="CG14" s="639" t="str">
        <f t="shared" si="14"/>
        <v>TB Khá</v>
      </c>
      <c r="CH14" s="640">
        <f t="shared" si="15"/>
        <v>0</v>
      </c>
      <c r="CI14" s="551" t="str">
        <f t="shared" si="16"/>
        <v>lên lớp</v>
      </c>
      <c r="CJ14" s="544">
        <v>6</v>
      </c>
      <c r="CK14" s="551"/>
      <c r="CL14" s="544">
        <v>5</v>
      </c>
      <c r="CM14" s="551"/>
      <c r="CN14" s="544">
        <v>7</v>
      </c>
      <c r="CO14" s="551"/>
      <c r="CP14" s="544">
        <v>9</v>
      </c>
      <c r="CQ14" s="646"/>
      <c r="CR14" s="544">
        <v>7</v>
      </c>
      <c r="CS14" s="646"/>
      <c r="CT14" s="544">
        <v>8</v>
      </c>
      <c r="CU14" s="646"/>
      <c r="CV14" s="544">
        <v>6</v>
      </c>
      <c r="CW14" s="646"/>
      <c r="CX14" s="544">
        <f t="shared" si="17"/>
        <v>184</v>
      </c>
      <c r="CY14" s="920">
        <f t="shared" si="18"/>
        <v>6.814814814814815</v>
      </c>
      <c r="CZ14" s="925">
        <f t="shared" si="19"/>
        <v>0</v>
      </c>
      <c r="DA14" s="933" t="str">
        <f t="shared" si="20"/>
        <v>TB Khá</v>
      </c>
      <c r="DB14" s="637"/>
      <c r="DC14" s="641"/>
      <c r="DD14" s="641"/>
      <c r="DE14" s="641"/>
      <c r="DF14" s="641"/>
      <c r="DG14" s="641"/>
      <c r="DH14" s="641"/>
      <c r="DI14" s="641"/>
      <c r="DJ14" s="641"/>
      <c r="DK14" s="641"/>
      <c r="DL14" s="641"/>
      <c r="DM14" s="641"/>
      <c r="DN14" s="641"/>
      <c r="DO14" s="641"/>
      <c r="DP14" s="641"/>
      <c r="DQ14" s="641"/>
      <c r="DR14" s="544">
        <f t="shared" si="21"/>
        <v>0</v>
      </c>
      <c r="DS14" s="638">
        <f t="shared" si="22"/>
        <v>0</v>
      </c>
      <c r="DT14" s="638">
        <f t="shared" si="23"/>
        <v>3.066666666666667</v>
      </c>
      <c r="DU14" s="639" t="str">
        <f t="shared" si="24"/>
        <v>Kém</v>
      </c>
      <c r="DV14" s="640">
        <f t="shared" si="25"/>
        <v>29</v>
      </c>
      <c r="DW14" s="551" t="str">
        <f t="shared" si="26"/>
        <v>lên lớp</v>
      </c>
      <c r="DX14" s="641"/>
      <c r="DY14" s="641"/>
      <c r="DZ14" s="641"/>
      <c r="EA14" s="641"/>
      <c r="EB14" s="641"/>
      <c r="EC14" s="641"/>
      <c r="ED14" s="641"/>
      <c r="EE14" s="641"/>
      <c r="EF14" s="641"/>
      <c r="EG14" s="650">
        <v>0.6</v>
      </c>
    </row>
    <row r="15" spans="1:137" s="659" customFormat="1" ht="15" customHeight="1">
      <c r="A15" s="607">
        <v>10</v>
      </c>
      <c r="B15" s="651" t="s">
        <v>343</v>
      </c>
      <c r="C15" s="652" t="s">
        <v>69</v>
      </c>
      <c r="D15" s="787">
        <v>32701</v>
      </c>
      <c r="E15" s="541">
        <v>7</v>
      </c>
      <c r="F15" s="541"/>
      <c r="G15" s="542">
        <v>5</v>
      </c>
      <c r="H15" s="542"/>
      <c r="I15" s="542">
        <v>3</v>
      </c>
      <c r="J15" s="542">
        <v>1</v>
      </c>
      <c r="K15" s="542">
        <v>5</v>
      </c>
      <c r="L15" s="542"/>
      <c r="M15" s="542">
        <v>5</v>
      </c>
      <c r="N15" s="542"/>
      <c r="O15" s="542">
        <v>5</v>
      </c>
      <c r="P15" s="542" t="s">
        <v>425</v>
      </c>
      <c r="Q15" s="544">
        <f t="shared" si="0"/>
        <v>135</v>
      </c>
      <c r="R15" s="635">
        <f t="shared" si="1"/>
        <v>5</v>
      </c>
      <c r="S15" s="542">
        <v>7</v>
      </c>
      <c r="T15" s="542"/>
      <c r="U15" s="542">
        <v>6</v>
      </c>
      <c r="V15" s="542"/>
      <c r="W15" s="542">
        <v>5</v>
      </c>
      <c r="X15" s="542"/>
      <c r="Y15" s="542">
        <v>5</v>
      </c>
      <c r="Z15" s="542"/>
      <c r="AA15" s="542">
        <v>3</v>
      </c>
      <c r="AB15" s="542">
        <v>3</v>
      </c>
      <c r="AC15" s="542">
        <v>6</v>
      </c>
      <c r="AD15" s="542"/>
      <c r="AE15" s="542"/>
      <c r="AF15" s="542"/>
      <c r="AG15" s="542">
        <v>5</v>
      </c>
      <c r="AH15" s="542">
        <v>2</v>
      </c>
      <c r="AI15" s="542">
        <v>5</v>
      </c>
      <c r="AJ15" s="542"/>
      <c r="AK15" s="544">
        <f t="shared" si="2"/>
        <v>102</v>
      </c>
      <c r="AL15" s="545">
        <f t="shared" si="3"/>
        <v>4.25</v>
      </c>
      <c r="AM15" s="545">
        <f t="shared" si="4"/>
        <v>4.647058823529412</v>
      </c>
      <c r="AN15" s="653" t="str">
        <f t="shared" si="5"/>
        <v>Yếu</v>
      </c>
      <c r="AO15" s="877">
        <f t="shared" si="6"/>
        <v>11</v>
      </c>
      <c r="AP15" s="569" t="str">
        <f t="shared" si="7"/>
        <v>Ngừng học</v>
      </c>
      <c r="AQ15" s="542">
        <v>6</v>
      </c>
      <c r="AR15" s="569"/>
      <c r="AS15" s="542">
        <v>5</v>
      </c>
      <c r="AT15" s="569"/>
      <c r="AU15" s="542">
        <v>5</v>
      </c>
      <c r="AV15" s="569"/>
      <c r="AW15" s="542">
        <v>5</v>
      </c>
      <c r="AX15" s="654"/>
      <c r="AY15" s="542">
        <v>4</v>
      </c>
      <c r="AZ15" s="654">
        <v>3</v>
      </c>
      <c r="BA15" s="542">
        <v>5</v>
      </c>
      <c r="BB15" s="654"/>
      <c r="BC15" s="542"/>
      <c r="BD15" s="655"/>
      <c r="BE15" s="542">
        <v>5</v>
      </c>
      <c r="BF15" s="655"/>
      <c r="BG15" s="542">
        <v>4</v>
      </c>
      <c r="BH15" s="654">
        <v>2</v>
      </c>
      <c r="BI15" s="542">
        <v>6</v>
      </c>
      <c r="BJ15" s="654" t="s">
        <v>527</v>
      </c>
      <c r="BK15" s="275">
        <f>BI15*$BI$5+BG15*$BG$5+BE15*$BE$5+BC15*$BC$5+BA15*$BA$5+AY15*$AY$5+AW15*$AW$5+AU15*$AU$5+AS15*$AS$5+AQ15*$AQ$5</f>
        <v>129</v>
      </c>
      <c r="BL15" s="728">
        <f t="shared" si="9"/>
        <v>4.161290322580645</v>
      </c>
      <c r="BM15" s="881">
        <f>SUM((IF(AQ15&gt;=5,0,$AQ$5)),(IF(AS15&gt;=5,0,$AS$5)),(IF(AU15&gt;=5,0,$AU$5)),(IF(AW15&gt;=5,0,$AW$5)),(IF(AY15&gt;=5,0,$AY$5)),(IF(BA15&gt;=5,0,$BA$5)),(IF(BC15&gt;=5,0,$BC$5)),(IF(BE15&gt;=5,0,$BE$5)),(IF(BG15&gt;=5,0,$BG$5)),(IF(BI15&gt;=5,0,$BI$5)),AO15)</f>
        <v>22</v>
      </c>
      <c r="BN15" s="796">
        <v>7</v>
      </c>
      <c r="BO15" s="656"/>
      <c r="BP15" s="657">
        <v>7</v>
      </c>
      <c r="BQ15" s="656"/>
      <c r="BR15" s="657">
        <v>4</v>
      </c>
      <c r="BS15" s="656">
        <v>3</v>
      </c>
      <c r="BT15" s="657">
        <v>4</v>
      </c>
      <c r="BU15" s="656">
        <v>1</v>
      </c>
      <c r="BV15" s="657">
        <v>5</v>
      </c>
      <c r="BW15" s="656"/>
      <c r="BX15" s="656">
        <v>5</v>
      </c>
      <c r="BY15" s="656">
        <v>4</v>
      </c>
      <c r="BZ15" s="657">
        <v>8</v>
      </c>
      <c r="CA15" s="656"/>
      <c r="CB15" s="657">
        <v>7</v>
      </c>
      <c r="CC15" s="656"/>
      <c r="CD15" s="878">
        <f t="shared" si="11"/>
        <v>166</v>
      </c>
      <c r="CE15" s="879">
        <f t="shared" si="12"/>
        <v>5.724137931034483</v>
      </c>
      <c r="CF15" s="879">
        <f t="shared" si="13"/>
        <v>4.916666666666667</v>
      </c>
      <c r="CG15" s="653" t="str">
        <f t="shared" si="14"/>
        <v>Yếu</v>
      </c>
      <c r="CH15" s="877">
        <f>SUM((IF(BN15&gt;=5,0,$BN$5)),(IF(BP15&gt;=5,0,$BP$5)),(IF(BR15&gt;=5,0,$BR$5)),(IF(BT15&gt;=5,0,$BT$5)),(IF(BV15&gt;=5,0,$BV$5)),(IF(BX15&gt;=5,0,$BX$5)),(IF(BZ15&gt;=5,0,$BZ$5)),(IF(CB15&gt;=5,0,$CB$5)),BM15)</f>
        <v>28</v>
      </c>
      <c r="CI15" s="882" t="str">
        <f t="shared" si="16"/>
        <v>Ngừng học</v>
      </c>
      <c r="CJ15" s="542">
        <v>3</v>
      </c>
      <c r="CK15" s="569"/>
      <c r="CL15" s="542">
        <v>5</v>
      </c>
      <c r="CM15" s="569"/>
      <c r="CN15" s="542">
        <v>5</v>
      </c>
      <c r="CO15" s="569"/>
      <c r="CP15" s="542">
        <v>5</v>
      </c>
      <c r="CQ15" s="654"/>
      <c r="CR15" s="542">
        <v>6</v>
      </c>
      <c r="CS15" s="654"/>
      <c r="CT15" s="542">
        <v>7</v>
      </c>
      <c r="CU15" s="654"/>
      <c r="CV15" s="542">
        <v>6</v>
      </c>
      <c r="CW15" s="655"/>
      <c r="CX15" s="878">
        <f t="shared" si="17"/>
        <v>143</v>
      </c>
      <c r="CY15" s="888">
        <f t="shared" si="18"/>
        <v>5.296296296296297</v>
      </c>
      <c r="CZ15" s="881">
        <f t="shared" si="19"/>
        <v>33</v>
      </c>
      <c r="DA15" s="933" t="str">
        <f t="shared" si="20"/>
        <v>Trung bình</v>
      </c>
      <c r="DB15" s="796"/>
      <c r="DC15" s="656"/>
      <c r="DD15" s="657"/>
      <c r="DE15" s="656"/>
      <c r="DF15" s="657"/>
      <c r="DG15" s="656"/>
      <c r="DH15" s="657"/>
      <c r="DI15" s="656"/>
      <c r="DJ15" s="657"/>
      <c r="DK15" s="656"/>
      <c r="DL15" s="656"/>
      <c r="DM15" s="656"/>
      <c r="DN15" s="657"/>
      <c r="DO15" s="656"/>
      <c r="DP15" s="657"/>
      <c r="DQ15" s="656"/>
      <c r="DR15" s="878">
        <f t="shared" si="21"/>
        <v>0</v>
      </c>
      <c r="DS15" s="879">
        <f t="shared" si="22"/>
        <v>0</v>
      </c>
      <c r="DT15" s="879">
        <f t="shared" si="23"/>
        <v>2.3833333333333333</v>
      </c>
      <c r="DU15" s="653" t="str">
        <f t="shared" si="24"/>
        <v>Kém</v>
      </c>
      <c r="DV15" s="877">
        <f>SUM((IF(DB15&gt;=5,0,$BN$5)),(IF(DD15&gt;=5,0,$BP$5)),(IF(DF15&gt;=5,0,$BR$5)),(IF(DH15&gt;=5,0,$BT$5)),(IF(DJ15&gt;=5,0,$BV$5)),(IF(DL15&gt;=5,0,$BX$5)),(IF(DN15&gt;=5,0,$BZ$5)),(IF(DP15&gt;=5,0,$CB$5)),CZ15)</f>
        <v>62</v>
      </c>
      <c r="DW15" s="882" t="str">
        <f t="shared" si="26"/>
        <v>Ngừng học</v>
      </c>
      <c r="DX15" s="656"/>
      <c r="DY15" s="656"/>
      <c r="DZ15" s="656"/>
      <c r="EA15" s="656"/>
      <c r="EB15" s="656"/>
      <c r="EC15" s="656"/>
      <c r="ED15" s="656"/>
      <c r="EE15" s="656"/>
      <c r="EF15" s="656"/>
      <c r="EG15" s="658"/>
    </row>
    <row r="16" ht="15" customHeight="1">
      <c r="M16" s="337"/>
    </row>
    <row r="17" spans="1:127" ht="15" customHeight="1">
      <c r="A17" s="301"/>
      <c r="E17" s="617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617"/>
      <c r="AD17" s="617"/>
      <c r="AE17" s="302"/>
      <c r="AF17" s="302"/>
      <c r="AG17" s="302"/>
      <c r="AH17" s="302"/>
      <c r="AI17" s="302"/>
      <c r="AJ17" s="302"/>
      <c r="AK17" s="379"/>
      <c r="AL17" s="302"/>
      <c r="AM17" s="338" t="s">
        <v>220</v>
      </c>
      <c r="AN17" s="339">
        <f>COUNTIF($AN$6:$AN$15,"Giái")</f>
        <v>0</v>
      </c>
      <c r="AO17" s="306"/>
      <c r="AP17" s="306"/>
      <c r="AQ17" s="306"/>
      <c r="AR17" s="306"/>
      <c r="AS17" s="306"/>
      <c r="AT17" s="306"/>
      <c r="AU17" s="306"/>
      <c r="AV17" s="306"/>
      <c r="AW17" s="600"/>
      <c r="AX17" s="600"/>
      <c r="AY17" s="306"/>
      <c r="AZ17" s="600"/>
      <c r="BA17" s="600"/>
      <c r="BB17" s="600"/>
      <c r="BC17" s="306"/>
      <c r="BD17" s="600"/>
      <c r="BE17" s="600"/>
      <c r="BF17" s="600"/>
      <c r="BG17" s="306"/>
      <c r="BH17" s="600"/>
      <c r="BI17" s="306"/>
      <c r="BJ17" s="600"/>
      <c r="BK17" s="302"/>
      <c r="BL17" s="680" t="s">
        <v>220</v>
      </c>
      <c r="BM17" s="680"/>
      <c r="BN17" s="681" t="e">
        <f>COUNTIF(#REF!,"Trung bình")</f>
        <v>#REF!</v>
      </c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Z17" s="302"/>
      <c r="CB17" s="302"/>
      <c r="CD17" s="379"/>
      <c r="CE17" s="302"/>
      <c r="CF17" s="890" t="s">
        <v>220</v>
      </c>
      <c r="CG17" s="891">
        <f>COUNTIF($CG$6:$CG$15,"Giỏi")</f>
        <v>1</v>
      </c>
      <c r="CH17" s="958" t="s">
        <v>618</v>
      </c>
      <c r="CI17" s="958"/>
      <c r="CJ17" s="306"/>
      <c r="CK17" s="306"/>
      <c r="CL17" s="306"/>
      <c r="CM17" s="306"/>
      <c r="CN17" s="306"/>
      <c r="CO17" s="306"/>
      <c r="CP17" s="600"/>
      <c r="CQ17" s="600"/>
      <c r="CR17" s="306"/>
      <c r="CS17" s="600"/>
      <c r="CT17" s="600"/>
      <c r="CU17" s="600"/>
      <c r="CV17" s="306"/>
      <c r="CW17" s="600"/>
      <c r="CX17" s="302"/>
      <c r="CY17" s="890" t="s">
        <v>220</v>
      </c>
      <c r="CZ17" s="891">
        <f>COUNTIF($DA$6:$DA$15,"Giỏi")</f>
        <v>1</v>
      </c>
      <c r="DA17" s="680"/>
      <c r="DB17" s="681"/>
      <c r="DC17" s="302"/>
      <c r="DD17" s="302"/>
      <c r="DE17" s="302"/>
      <c r="DF17" s="302"/>
      <c r="DG17" s="302"/>
      <c r="DH17" s="302"/>
      <c r="DI17" s="302"/>
      <c r="DJ17" s="302"/>
      <c r="DK17" s="302"/>
      <c r="DL17" s="302"/>
      <c r="DN17" s="302"/>
      <c r="DP17" s="302"/>
      <c r="DR17" s="379"/>
      <c r="DS17" s="302"/>
      <c r="DT17" s="338" t="s">
        <v>220</v>
      </c>
      <c r="DU17" s="339">
        <f>COUNTIF($AN$6:$AN$15,"Giái")</f>
        <v>0</v>
      </c>
      <c r="DV17" s="306"/>
      <c r="DW17" s="306"/>
    </row>
    <row r="18" spans="1:127" ht="15" customHeight="1">
      <c r="A18" s="618"/>
      <c r="E18" s="617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617"/>
      <c r="AD18" s="617"/>
      <c r="AE18" s="302"/>
      <c r="AF18" s="302"/>
      <c r="AG18" s="302"/>
      <c r="AH18" s="302"/>
      <c r="AI18" s="302"/>
      <c r="AJ18" s="302"/>
      <c r="AK18" s="379"/>
      <c r="AL18" s="302"/>
      <c r="AM18" s="302"/>
      <c r="AN18" s="619"/>
      <c r="AO18" s="600"/>
      <c r="AP18" s="600"/>
      <c r="AQ18" s="600"/>
      <c r="AR18" s="600"/>
      <c r="AS18" s="600"/>
      <c r="AT18" s="600"/>
      <c r="AU18" s="600"/>
      <c r="AV18" s="600"/>
      <c r="AW18" s="600"/>
      <c r="AX18" s="600"/>
      <c r="AY18" s="617"/>
      <c r="AZ18" s="600"/>
      <c r="BA18" s="600"/>
      <c r="BB18" s="600"/>
      <c r="BC18" s="617"/>
      <c r="BD18" s="600"/>
      <c r="BE18" s="600"/>
      <c r="BF18" s="600"/>
      <c r="BG18" s="617"/>
      <c r="BH18" s="600"/>
      <c r="BI18" s="617"/>
      <c r="BJ18" s="600"/>
      <c r="BK18" s="302"/>
      <c r="BL18" s="680" t="s">
        <v>221</v>
      </c>
      <c r="BM18" s="680"/>
      <c r="BN18" s="681" t="e">
        <f>COUNTIF(#REF!,"Yếu")</f>
        <v>#REF!</v>
      </c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Z18" s="302"/>
      <c r="CB18" s="302"/>
      <c r="CD18" s="379"/>
      <c r="CE18" s="302"/>
      <c r="CF18" s="892" t="s">
        <v>221</v>
      </c>
      <c r="CG18" s="893">
        <f>COUNTIF($CG$6:$CG$15,"Khá")</f>
        <v>0</v>
      </c>
      <c r="CH18" s="959">
        <f>COUNTIF($CI$6:$CI$15,"Lên lớp")</f>
        <v>9</v>
      </c>
      <c r="CI18" s="959"/>
      <c r="CJ18" s="600"/>
      <c r="CK18" s="600"/>
      <c r="CL18" s="600"/>
      <c r="CM18" s="600"/>
      <c r="CN18" s="600"/>
      <c r="CO18" s="600"/>
      <c r="CP18" s="600"/>
      <c r="CQ18" s="600"/>
      <c r="CR18" s="617"/>
      <c r="CS18" s="600"/>
      <c r="CT18" s="600"/>
      <c r="CU18" s="600"/>
      <c r="CV18" s="617"/>
      <c r="CW18" s="600"/>
      <c r="CX18" s="302"/>
      <c r="CY18" s="892" t="s">
        <v>221</v>
      </c>
      <c r="CZ18" s="893">
        <f>COUNTIF($DA$6:$DA$15,"Khá")</f>
        <v>4</v>
      </c>
      <c r="DA18" s="680"/>
      <c r="DB18" s="681"/>
      <c r="DC18" s="302"/>
      <c r="DD18" s="302"/>
      <c r="DE18" s="302"/>
      <c r="DF18" s="302"/>
      <c r="DG18" s="302"/>
      <c r="DH18" s="302"/>
      <c r="DI18" s="302"/>
      <c r="DJ18" s="302"/>
      <c r="DK18" s="302"/>
      <c r="DL18" s="302"/>
      <c r="DN18" s="302"/>
      <c r="DP18" s="302"/>
      <c r="DR18" s="379"/>
      <c r="DS18" s="302"/>
      <c r="DT18" s="302"/>
      <c r="DU18" s="619"/>
      <c r="DV18" s="600"/>
      <c r="DW18" s="600"/>
    </row>
    <row r="19" spans="1:127" ht="15" customHeight="1">
      <c r="A19" s="618"/>
      <c r="E19" s="617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617"/>
      <c r="AD19" s="617"/>
      <c r="AE19" s="302"/>
      <c r="AF19" s="302"/>
      <c r="AG19" s="302"/>
      <c r="AH19" s="302"/>
      <c r="AI19" s="302"/>
      <c r="AJ19" s="302"/>
      <c r="AK19" s="379"/>
      <c r="AL19" s="302"/>
      <c r="AM19" s="302"/>
      <c r="AN19" s="619"/>
      <c r="AO19" s="600"/>
      <c r="AP19" s="600"/>
      <c r="AQ19" s="600"/>
      <c r="AR19" s="600"/>
      <c r="AS19" s="600"/>
      <c r="AT19" s="600"/>
      <c r="AU19" s="600"/>
      <c r="AV19" s="600"/>
      <c r="AW19" s="600"/>
      <c r="AX19" s="600"/>
      <c r="AY19" s="617"/>
      <c r="AZ19" s="600"/>
      <c r="BA19" s="600"/>
      <c r="BB19" s="600"/>
      <c r="BC19" s="617"/>
      <c r="BD19" s="600"/>
      <c r="BE19" s="600"/>
      <c r="BF19" s="600"/>
      <c r="BG19" s="617"/>
      <c r="BH19" s="600"/>
      <c r="BI19" s="617"/>
      <c r="BJ19" s="600"/>
      <c r="BK19" s="302"/>
      <c r="BL19" s="680" t="s">
        <v>223</v>
      </c>
      <c r="BM19" s="680"/>
      <c r="BN19" s="681" t="e">
        <f>COUNTIF(#REF!,"Kém")</f>
        <v>#REF!</v>
      </c>
      <c r="BO19" s="302"/>
      <c r="BP19" s="302"/>
      <c r="BQ19" s="302"/>
      <c r="BR19" s="302"/>
      <c r="BS19" s="302"/>
      <c r="BT19" s="302"/>
      <c r="BU19" s="302"/>
      <c r="BV19" s="302"/>
      <c r="BW19" s="302"/>
      <c r="BX19" s="302"/>
      <c r="BZ19" s="302"/>
      <c r="CB19" s="302"/>
      <c r="CD19" s="379"/>
      <c r="CE19" s="302"/>
      <c r="CF19" s="892" t="s">
        <v>619</v>
      </c>
      <c r="CG19" s="893">
        <f>COUNTIF($CG$6:$CG$15,"TB khá")</f>
        <v>7</v>
      </c>
      <c r="CH19" s="953" t="s">
        <v>222</v>
      </c>
      <c r="CI19" s="953"/>
      <c r="CJ19" s="600"/>
      <c r="CK19" s="600"/>
      <c r="CL19" s="600"/>
      <c r="CM19" s="600"/>
      <c r="CN19" s="600"/>
      <c r="CO19" s="600"/>
      <c r="CP19" s="600"/>
      <c r="CQ19" s="600"/>
      <c r="CR19" s="617"/>
      <c r="CS19" s="600"/>
      <c r="CT19" s="600"/>
      <c r="CU19" s="600"/>
      <c r="CV19" s="617"/>
      <c r="CW19" s="600"/>
      <c r="CX19" s="302"/>
      <c r="CY19" s="892" t="s">
        <v>619</v>
      </c>
      <c r="CZ19" s="893">
        <f>COUNTIF($DA$6:$DA$15,"TB khá")</f>
        <v>4</v>
      </c>
      <c r="DA19" s="680"/>
      <c r="DB19" s="681"/>
      <c r="DC19" s="302"/>
      <c r="DD19" s="302"/>
      <c r="DE19" s="302"/>
      <c r="DF19" s="302"/>
      <c r="DG19" s="302"/>
      <c r="DH19" s="302"/>
      <c r="DI19" s="302"/>
      <c r="DJ19" s="302"/>
      <c r="DK19" s="302"/>
      <c r="DL19" s="302"/>
      <c r="DN19" s="302"/>
      <c r="DP19" s="302"/>
      <c r="DR19" s="379"/>
      <c r="DS19" s="302"/>
      <c r="DT19" s="302"/>
      <c r="DU19" s="619"/>
      <c r="DV19" s="600"/>
      <c r="DW19" s="600"/>
    </row>
    <row r="20" spans="1:127" ht="15" customHeight="1">
      <c r="A20" s="618"/>
      <c r="E20" s="617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617"/>
      <c r="AD20" s="617"/>
      <c r="AE20" s="302"/>
      <c r="AF20" s="302"/>
      <c r="AG20" s="302"/>
      <c r="AH20" s="302"/>
      <c r="AI20" s="302"/>
      <c r="AJ20" s="302"/>
      <c r="AK20" s="379"/>
      <c r="AL20" s="302"/>
      <c r="AM20" s="302"/>
      <c r="AN20" s="619"/>
      <c r="AO20" s="600"/>
      <c r="AP20" s="600"/>
      <c r="AQ20" s="600"/>
      <c r="AR20" s="600"/>
      <c r="AS20" s="600"/>
      <c r="AT20" s="600"/>
      <c r="AU20" s="600"/>
      <c r="AV20" s="600"/>
      <c r="AW20" s="600"/>
      <c r="AX20" s="600"/>
      <c r="AY20" s="617"/>
      <c r="AZ20" s="600"/>
      <c r="BA20" s="600"/>
      <c r="BB20" s="600"/>
      <c r="BC20" s="617"/>
      <c r="BD20" s="600"/>
      <c r="BE20" s="600"/>
      <c r="BF20" s="600"/>
      <c r="BG20" s="617"/>
      <c r="BH20" s="600"/>
      <c r="BI20" s="617"/>
      <c r="BJ20" s="600"/>
      <c r="BK20" s="302"/>
      <c r="BL20" s="645"/>
      <c r="BM20" s="645"/>
      <c r="BN20" s="645" t="e">
        <f>BN17+BN18+BN19+#REF!+#REF!+#REF!</f>
        <v>#REF!</v>
      </c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Z20" s="302"/>
      <c r="CB20" s="302"/>
      <c r="CD20" s="379"/>
      <c r="CE20" s="302"/>
      <c r="CF20" s="892" t="s">
        <v>620</v>
      </c>
      <c r="CG20" s="893">
        <f>COUNTIF($CG$6:$CG$15,"Trung bình")</f>
        <v>1</v>
      </c>
      <c r="CH20" s="960">
        <f>COUNTIF($CI$6:$CI$15,"Ngừng học")</f>
        <v>1</v>
      </c>
      <c r="CI20" s="960"/>
      <c r="CJ20" s="600"/>
      <c r="CK20" s="600"/>
      <c r="CL20" s="600"/>
      <c r="CM20" s="600"/>
      <c r="CN20" s="600"/>
      <c r="CO20" s="600"/>
      <c r="CP20" s="600"/>
      <c r="CQ20" s="600"/>
      <c r="CR20" s="617"/>
      <c r="CS20" s="600"/>
      <c r="CT20" s="600"/>
      <c r="CU20" s="600"/>
      <c r="CV20" s="617"/>
      <c r="CW20" s="600"/>
      <c r="CX20" s="302"/>
      <c r="CY20" s="892" t="s">
        <v>620</v>
      </c>
      <c r="CZ20" s="893">
        <f>COUNTIF($DA$6:$DA$15,"Trung bình")</f>
        <v>1</v>
      </c>
      <c r="DA20" s="645"/>
      <c r="DB20" s="645"/>
      <c r="DC20" s="302"/>
      <c r="DD20" s="302"/>
      <c r="DE20" s="302"/>
      <c r="DF20" s="302"/>
      <c r="DG20" s="302"/>
      <c r="DH20" s="302"/>
      <c r="DI20" s="302"/>
      <c r="DJ20" s="302"/>
      <c r="DK20" s="302"/>
      <c r="DL20" s="302"/>
      <c r="DN20" s="302"/>
      <c r="DP20" s="302"/>
      <c r="DR20" s="379"/>
      <c r="DS20" s="302"/>
      <c r="DT20" s="302"/>
      <c r="DU20" s="619"/>
      <c r="DV20" s="600"/>
      <c r="DW20" s="600"/>
    </row>
    <row r="21" spans="1:127" ht="15" customHeight="1">
      <c r="A21" s="618"/>
      <c r="E21" s="617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617"/>
      <c r="AD21" s="617"/>
      <c r="AE21" s="302"/>
      <c r="AF21" s="302"/>
      <c r="AG21" s="302"/>
      <c r="AH21" s="302"/>
      <c r="AI21" s="302"/>
      <c r="AJ21" s="302"/>
      <c r="AK21" s="379"/>
      <c r="AL21" s="302"/>
      <c r="AM21" s="302"/>
      <c r="AN21" s="619"/>
      <c r="AO21" s="600"/>
      <c r="AP21" s="600"/>
      <c r="AQ21" s="600"/>
      <c r="AR21" s="600"/>
      <c r="AS21" s="600"/>
      <c r="AT21" s="600"/>
      <c r="AU21" s="600"/>
      <c r="AV21" s="600"/>
      <c r="AW21" s="600"/>
      <c r="AX21" s="600"/>
      <c r="AY21" s="617"/>
      <c r="AZ21" s="600"/>
      <c r="BA21" s="600"/>
      <c r="BB21" s="600"/>
      <c r="BC21" s="617"/>
      <c r="BD21" s="600"/>
      <c r="BE21" s="600"/>
      <c r="BF21" s="600"/>
      <c r="BG21" s="617"/>
      <c r="BH21" s="600"/>
      <c r="BI21" s="617"/>
      <c r="BJ21" s="600"/>
      <c r="BK21" s="302"/>
      <c r="BL21" s="645"/>
      <c r="BM21" s="645"/>
      <c r="BN21" s="645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Z21" s="302"/>
      <c r="CB21" s="302"/>
      <c r="CD21" s="379"/>
      <c r="CE21" s="302"/>
      <c r="CF21" s="892" t="s">
        <v>621</v>
      </c>
      <c r="CG21" s="893">
        <f>COUNTIF($CG$6:$CG$15,"Yếu")</f>
        <v>1</v>
      </c>
      <c r="CH21" s="953" t="s">
        <v>224</v>
      </c>
      <c r="CI21" s="953"/>
      <c r="CJ21" s="600"/>
      <c r="CK21" s="600"/>
      <c r="CL21" s="600"/>
      <c r="CM21" s="600"/>
      <c r="CN21" s="600"/>
      <c r="CO21" s="600"/>
      <c r="CP21" s="600"/>
      <c r="CQ21" s="600"/>
      <c r="CR21" s="617"/>
      <c r="CS21" s="600"/>
      <c r="CT21" s="600"/>
      <c r="CU21" s="600"/>
      <c r="CV21" s="617"/>
      <c r="CW21" s="600"/>
      <c r="CX21" s="302"/>
      <c r="CY21" s="892" t="s">
        <v>621</v>
      </c>
      <c r="CZ21" s="893">
        <f>COUNTIF($DA$6:$DA$15,"Yếu")</f>
        <v>0</v>
      </c>
      <c r="DA21" s="645"/>
      <c r="DB21" s="645"/>
      <c r="DC21" s="302"/>
      <c r="DD21" s="302"/>
      <c r="DE21" s="302"/>
      <c r="DF21" s="302"/>
      <c r="DG21" s="302"/>
      <c r="DH21" s="302"/>
      <c r="DI21" s="302"/>
      <c r="DJ21" s="302"/>
      <c r="DK21" s="302"/>
      <c r="DL21" s="302"/>
      <c r="DN21" s="302"/>
      <c r="DP21" s="302"/>
      <c r="DR21" s="379"/>
      <c r="DS21" s="302"/>
      <c r="DT21" s="302"/>
      <c r="DU21" s="619"/>
      <c r="DV21" s="600"/>
      <c r="DW21" s="600"/>
    </row>
    <row r="22" spans="1:127" ht="15" customHeight="1">
      <c r="A22" s="618"/>
      <c r="E22" s="617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617"/>
      <c r="AD22" s="617"/>
      <c r="AE22" s="302"/>
      <c r="AF22" s="302"/>
      <c r="AG22" s="302"/>
      <c r="AH22" s="302"/>
      <c r="AI22" s="302"/>
      <c r="AJ22" s="302"/>
      <c r="AK22" s="379"/>
      <c r="AL22" s="302"/>
      <c r="AM22" s="302"/>
      <c r="AN22" s="619"/>
      <c r="AO22" s="600"/>
      <c r="AP22" s="600"/>
      <c r="AQ22" s="600"/>
      <c r="AR22" s="600"/>
      <c r="AS22" s="600"/>
      <c r="AT22" s="600"/>
      <c r="AU22" s="600"/>
      <c r="AV22" s="600"/>
      <c r="AW22" s="600"/>
      <c r="AX22" s="600"/>
      <c r="AY22" s="617"/>
      <c r="AZ22" s="600"/>
      <c r="BA22" s="600"/>
      <c r="BB22" s="600"/>
      <c r="BC22" s="617"/>
      <c r="BD22" s="600"/>
      <c r="BE22" s="600"/>
      <c r="BF22" s="600"/>
      <c r="BG22" s="617"/>
      <c r="BH22" s="600"/>
      <c r="BI22" s="617"/>
      <c r="BJ22" s="600"/>
      <c r="BK22" s="302"/>
      <c r="BL22" s="645"/>
      <c r="BM22" s="645"/>
      <c r="BN22" s="645"/>
      <c r="BO22" s="302"/>
      <c r="BP22" s="302"/>
      <c r="BQ22" s="302"/>
      <c r="BR22" s="302"/>
      <c r="BS22" s="302"/>
      <c r="BT22" s="302"/>
      <c r="BU22" s="302"/>
      <c r="BV22" s="302"/>
      <c r="BW22" s="302"/>
      <c r="BX22" s="302"/>
      <c r="BZ22" s="302"/>
      <c r="CB22" s="302"/>
      <c r="CD22" s="379"/>
      <c r="CE22" s="302"/>
      <c r="CF22" s="894" t="s">
        <v>622</v>
      </c>
      <c r="CG22" s="895">
        <f>COUNTIF($CG$6:$CG$15,"Kém")</f>
        <v>0</v>
      </c>
      <c r="CH22" s="954">
        <f>COUNTIF($CI$6:$CI$15,"Thôi học")</f>
        <v>0</v>
      </c>
      <c r="CI22" s="954"/>
      <c r="CJ22" s="600"/>
      <c r="CK22" s="600"/>
      <c r="CL22" s="600"/>
      <c r="CM22" s="600"/>
      <c r="CN22" s="600"/>
      <c r="CO22" s="600"/>
      <c r="CP22" s="600"/>
      <c r="CQ22" s="600"/>
      <c r="CR22" s="617"/>
      <c r="CS22" s="600"/>
      <c r="CT22" s="600"/>
      <c r="CU22" s="600"/>
      <c r="CV22" s="617"/>
      <c r="CW22" s="600"/>
      <c r="CX22" s="302"/>
      <c r="CY22" s="894" t="s">
        <v>622</v>
      </c>
      <c r="CZ22" s="895">
        <f>COUNTIF($DA$6:$DA$15,"Kém")</f>
        <v>0</v>
      </c>
      <c r="DA22" s="645"/>
      <c r="DB22" s="645"/>
      <c r="DC22" s="302"/>
      <c r="DD22" s="302"/>
      <c r="DE22" s="302"/>
      <c r="DF22" s="302"/>
      <c r="DG22" s="302"/>
      <c r="DH22" s="302"/>
      <c r="DI22" s="302"/>
      <c r="DJ22" s="302"/>
      <c r="DK22" s="302"/>
      <c r="DL22" s="302"/>
      <c r="DN22" s="302"/>
      <c r="DP22" s="302"/>
      <c r="DR22" s="379"/>
      <c r="DS22" s="302"/>
      <c r="DT22" s="302"/>
      <c r="DU22" s="619"/>
      <c r="DV22" s="600"/>
      <c r="DW22" s="600"/>
    </row>
    <row r="23" spans="1:127" ht="15" customHeight="1">
      <c r="A23" s="618"/>
      <c r="E23" s="617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617"/>
      <c r="AD23" s="617"/>
      <c r="AE23" s="302"/>
      <c r="AF23" s="302"/>
      <c r="AG23" s="302"/>
      <c r="AH23" s="302"/>
      <c r="AI23" s="302"/>
      <c r="AJ23" s="302"/>
      <c r="AK23" s="379"/>
      <c r="AL23" s="302"/>
      <c r="AM23" s="302"/>
      <c r="AN23" s="619"/>
      <c r="AO23" s="600"/>
      <c r="AP23" s="600"/>
      <c r="AQ23" s="600"/>
      <c r="AR23" s="600"/>
      <c r="AS23" s="600"/>
      <c r="AT23" s="600"/>
      <c r="AU23" s="600"/>
      <c r="AV23" s="600"/>
      <c r="AW23" s="600"/>
      <c r="AX23" s="600"/>
      <c r="AY23" s="617"/>
      <c r="AZ23" s="600"/>
      <c r="BA23" s="600"/>
      <c r="BB23" s="600"/>
      <c r="BC23" s="617"/>
      <c r="BD23" s="600"/>
      <c r="BE23" s="600"/>
      <c r="BF23" s="600"/>
      <c r="BG23" s="617"/>
      <c r="BH23" s="600"/>
      <c r="BI23" s="617"/>
      <c r="BJ23" s="600"/>
      <c r="BK23" s="302"/>
      <c r="BL23" s="645"/>
      <c r="BM23" s="645"/>
      <c r="BN23" s="645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Z23" s="302"/>
      <c r="CB23" s="302"/>
      <c r="CD23" s="379"/>
      <c r="CE23" s="302"/>
      <c r="CF23" s="889" t="s">
        <v>623</v>
      </c>
      <c r="CG23" s="955">
        <f>SUM(CH17:CH22)</f>
        <v>10</v>
      </c>
      <c r="CH23" s="956"/>
      <c r="CI23" s="957"/>
      <c r="CJ23" s="600"/>
      <c r="CK23" s="600"/>
      <c r="CL23" s="600"/>
      <c r="CM23" s="600"/>
      <c r="CN23" s="600"/>
      <c r="CO23" s="600"/>
      <c r="CP23" s="600"/>
      <c r="CQ23" s="600"/>
      <c r="CR23" s="617"/>
      <c r="CS23" s="600"/>
      <c r="CT23" s="600"/>
      <c r="CU23" s="600"/>
      <c r="CV23" s="617"/>
      <c r="CW23" s="600"/>
      <c r="CX23" s="302"/>
      <c r="CY23" s="645"/>
      <c r="CZ23" s="645">
        <f>SUM(CZ17:CZ22)</f>
        <v>10</v>
      </c>
      <c r="DA23" s="645"/>
      <c r="DB23" s="645"/>
      <c r="DC23" s="302"/>
      <c r="DD23" s="302"/>
      <c r="DE23" s="302"/>
      <c r="DF23" s="302"/>
      <c r="DG23" s="302"/>
      <c r="DH23" s="302"/>
      <c r="DI23" s="302"/>
      <c r="DJ23" s="302"/>
      <c r="DK23" s="302"/>
      <c r="DL23" s="302"/>
      <c r="DN23" s="302"/>
      <c r="DP23" s="302"/>
      <c r="DR23" s="379"/>
      <c r="DS23" s="302"/>
      <c r="DT23" s="302"/>
      <c r="DU23" s="619"/>
      <c r="DV23" s="600"/>
      <c r="DW23" s="600"/>
    </row>
    <row r="33" spans="1:137" s="645" customFormat="1" ht="15" customHeight="1">
      <c r="A33" s="633">
        <v>9</v>
      </c>
      <c r="B33" s="548" t="s">
        <v>163</v>
      </c>
      <c r="C33" s="510" t="s">
        <v>341</v>
      </c>
      <c r="D33" s="785" t="s">
        <v>509</v>
      </c>
      <c r="E33" s="637">
        <v>6</v>
      </c>
      <c r="F33" s="637"/>
      <c r="G33" s="544">
        <v>5</v>
      </c>
      <c r="H33" s="544"/>
      <c r="I33" s="544">
        <v>5</v>
      </c>
      <c r="J33" s="544"/>
      <c r="K33" s="544">
        <v>8</v>
      </c>
      <c r="L33" s="544"/>
      <c r="M33" s="544">
        <v>3</v>
      </c>
      <c r="N33" s="544">
        <v>3</v>
      </c>
      <c r="O33" s="544">
        <v>3</v>
      </c>
      <c r="P33" s="544">
        <v>3</v>
      </c>
      <c r="Q33" s="544">
        <f>O33*$O$5+M33*$M$5+K33*$K$5+I33*$I$5+G33*$G$5+E33*$E$5</f>
        <v>129</v>
      </c>
      <c r="R33" s="635">
        <f>Q33/$Q$5</f>
        <v>4.777777777777778</v>
      </c>
      <c r="S33" s="544">
        <v>6</v>
      </c>
      <c r="T33" s="544"/>
      <c r="U33" s="544">
        <v>7</v>
      </c>
      <c r="V33" s="544"/>
      <c r="W33" s="544"/>
      <c r="X33" s="544" t="s">
        <v>387</v>
      </c>
      <c r="Y33" s="544"/>
      <c r="Z33" s="544"/>
      <c r="AA33" s="544">
        <v>5</v>
      </c>
      <c r="AB33" s="544"/>
      <c r="AC33" s="544">
        <v>6</v>
      </c>
      <c r="AD33" s="544"/>
      <c r="AE33" s="544">
        <v>5</v>
      </c>
      <c r="AF33" s="544"/>
      <c r="AG33" s="544">
        <v>5</v>
      </c>
      <c r="AH33" s="544"/>
      <c r="AI33" s="544">
        <v>5</v>
      </c>
      <c r="AJ33" s="544"/>
      <c r="AK33" s="544">
        <f>AI33*$AI$5+AG33*$AG$5+AE33*$AE$5+AC33*$AC$5+AA33*$AA$5+Y33*$Y$5+W33*$W$5</f>
        <v>73</v>
      </c>
      <c r="AL33" s="638">
        <f>AK33/$AK$5</f>
        <v>3.0416666666666665</v>
      </c>
      <c r="AM33" s="638">
        <f>(AK33+Q33)/$AM$5</f>
        <v>3.9607843137254903</v>
      </c>
      <c r="AN33" s="639" t="str">
        <f>IF(AM33&gt;=8.995,"Xuất sắc",IF(AM33&gt;=7.995,"Giỏi",IF(AM33&gt;=6.995,"Khá",IF(AM33&gt;=5.995,"TB Khá",IF(AM33&gt;=4.995,"Trung bình",IF(AM33&gt;=3.995,"Yếu",IF(AM33&lt;3.995,"Kém")))))))</f>
        <v>Kém</v>
      </c>
      <c r="AO33" s="876">
        <f>SUM((IF(E33&gt;=5,0,$E$5)),(IF(G33&gt;=5,0,$G$5)),(IF(I33&gt;=5,0,$I$5)),(IF(K33&gt;=5,0,$K$5)),(IF(M33&gt;=5,0,$M$5)),(IF(O33&gt;=5,0,$O$5)),(IF(AA33&gt;=5,0,$AA$5)),(IF(AE33&gt;=5,0,$AE$5)),(IF(Y33&gt;=5,0,$Y$5)),(IF(AC33&gt;=5,0,$AC$5)),(IF(AG33&gt;=5,0,$AG$5)),(IF(AI33&gt;=5,0,$AI$5)),(IF(W33&gt;=5,0,$W$5)))</f>
        <v>20</v>
      </c>
      <c r="AP33" s="551" t="str">
        <f>IF($AM33&lt;3.495,"Thôi học",IF($AM33&lt;4.995,"Ngừng học",IF($AO33&gt;25,"Ngừng học","lên lớp")))</f>
        <v>Ngừng học</v>
      </c>
      <c r="AQ33" s="544"/>
      <c r="AR33" s="551"/>
      <c r="AS33" s="544"/>
      <c r="AT33" s="551"/>
      <c r="AU33" s="544"/>
      <c r="AV33" s="551"/>
      <c r="AW33" s="544"/>
      <c r="AX33" s="646"/>
      <c r="AY33" s="544"/>
      <c r="AZ33" s="646"/>
      <c r="BA33" s="544"/>
      <c r="BB33" s="646"/>
      <c r="BC33" s="544"/>
      <c r="BD33" s="646"/>
      <c r="BE33" s="544"/>
      <c r="BF33" s="646"/>
      <c r="BG33" s="544"/>
      <c r="BH33" s="646"/>
      <c r="BI33" s="544"/>
      <c r="BJ33" s="646"/>
      <c r="BK33" s="275">
        <f>BI33*$BI$5+BG33*$BG$5+BE33*$BE$5+BC33*$BC$5+BA33*$BA$5+AY33*$AY$5+AW33*$AW$5+AU33*$AU$5+AS33*$AS$5+AQ33*$AQ$5</f>
        <v>0</v>
      </c>
      <c r="BL33" s="728">
        <f>BK33/$BK$5</f>
        <v>0</v>
      </c>
      <c r="BM33" s="860">
        <f>SUM((IF(AQ33&gt;=5,0,$AQ$5)),(IF(AS33&gt;=5,0,$AS$5)),(IF(AU33&gt;=5,0,$AU$5)),(IF(AW33&gt;=5,0,$AW$5)),(IF(AY33&gt;=5,0,$AY$5)),(IF(BA33&gt;=5,0,$BA$5)),(IF(BC33&gt;=5,0,$BC$5)),(IF(BE33&gt;=5,0,$BE$5)),(IF(BG33&gt;=5,0,$BG$5)),(IF(BI33&gt;=5,0,$BI$5)),AO33)</f>
        <v>51</v>
      </c>
      <c r="BN33" s="637"/>
      <c r="BO33" s="641"/>
      <c r="BP33" s="641"/>
      <c r="BQ33" s="641"/>
      <c r="BR33" s="641"/>
      <c r="BS33" s="641"/>
      <c r="BT33" s="641"/>
      <c r="BU33" s="641"/>
      <c r="BV33" s="641"/>
      <c r="BW33" s="641"/>
      <c r="BX33" s="641"/>
      <c r="BY33" s="641"/>
      <c r="BZ33" s="641">
        <v>9</v>
      </c>
      <c r="CA33" s="641"/>
      <c r="CB33" s="641"/>
      <c r="CC33" s="641"/>
      <c r="CD33" s="276">
        <f>CB33*$CB$5+BZ33*$BZ$5+BX33*$BX$5+BV33*$BV$5+BT33*$BT$5+BR33*$BR$5+BP33*$BP$5+BN33*$BN$5</f>
        <v>9</v>
      </c>
      <c r="CE33" s="278">
        <f>CD33/$CD$5</f>
        <v>0.3103448275862069</v>
      </c>
      <c r="CF33" s="278">
        <f>(CD33+BK33)/$CF$5</f>
        <v>0.15</v>
      </c>
      <c r="CG33" s="639" t="str">
        <f>IF(CF33&gt;=8.995,"Xuất sắc",IF(CF33&gt;=7.995,"Giỏi",IF(CF33&gt;=6.995,"Khá",IF(CF33&gt;=5.995,"TB Khá",IF(CF33&gt;=4.995,"Trung bình",IF(CF33&gt;=3.995,"Yếu",IF(CF33&lt;3.995,"Kém")))))))</f>
        <v>Kém</v>
      </c>
      <c r="CH33" s="876">
        <f>SUM((IF(BN33&gt;=5,0,$BN$5)),(IF(BP33&gt;=5,0,$BP$5)),(IF(BR33&gt;=5,0,$BR$5)),(IF(BT33&gt;=5,0,$BT$5)),(IF(BV33&gt;=5,0,$BV$5)),(IF(BX33&gt;=5,0,$BX$5)),(IF(BZ33&gt;=5,0,$BZ$5)),(IF(CB33&gt;=5,0,$CB$5)),BM33)</f>
        <v>79</v>
      </c>
      <c r="CI33" s="336" t="str">
        <f>IF($CF33&lt;3.495,"Thôi học",IF($CF33&lt;4.995,"Ngừng học",IF($CF33&gt;25,"Ngừng học","lên lớp")))</f>
        <v>Thôi học</v>
      </c>
      <c r="CJ33" s="544"/>
      <c r="CK33" s="551"/>
      <c r="CL33" s="544"/>
      <c r="CM33" s="551"/>
      <c r="CN33" s="544"/>
      <c r="CO33" s="551"/>
      <c r="CP33" s="544"/>
      <c r="CQ33" s="646"/>
      <c r="CR33" s="544"/>
      <c r="CS33" s="646"/>
      <c r="CT33" s="544"/>
      <c r="CU33" s="646"/>
      <c r="CV33" s="544"/>
      <c r="CW33" s="646"/>
      <c r="CX33" s="275" t="e">
        <f>#REF!*$BI$5+#REF!*$BG$5+#REF!*$BE$5+CV33*$BC$5+CT33*$BA$5+CR33*$AY$5+CP33*$AW$5+CN33*$AU$5+CL33*$AS$5+CJ33*$AQ$5</f>
        <v>#REF!</v>
      </c>
      <c r="CY33" s="728" t="e">
        <f>CX33/$BK$5</f>
        <v>#REF!</v>
      </c>
      <c r="CZ33" s="860" t="e">
        <f>SUM((IF(CJ33&gt;=5,0,$AQ$5)),(IF(CL33&gt;=5,0,$AS$5)),(IF(CN33&gt;=5,0,$AU$5)),(IF(CP33&gt;=5,0,$AW$5)),(IF(CR33&gt;=5,0,$AY$5)),(IF(CT33&gt;=5,0,$BA$5)),(IF(CV33&gt;=5,0,$BC$5)),(IF(#REF!&gt;=5,0,$BE$5)),(IF(#REF!&gt;=5,0,$BG$5)),(IF(#REF!&gt;=5,0,$BI$5)),CH33)</f>
        <v>#REF!</v>
      </c>
      <c r="DA33" s="871"/>
      <c r="DB33" s="637"/>
      <c r="DC33" s="641"/>
      <c r="DD33" s="641"/>
      <c r="DE33" s="641"/>
      <c r="DF33" s="641"/>
      <c r="DG33" s="641"/>
      <c r="DH33" s="641"/>
      <c r="DI33" s="641"/>
      <c r="DJ33" s="641"/>
      <c r="DK33" s="641"/>
      <c r="DL33" s="641"/>
      <c r="DM33" s="641"/>
      <c r="DN33" s="641"/>
      <c r="DO33" s="641"/>
      <c r="DP33" s="641"/>
      <c r="DQ33" s="641"/>
      <c r="DR33" s="276">
        <f>DP33*$CB$5+DN33*$BZ$5+DL33*$BX$5+DJ33*$BV$5+DH33*$BT$5+DF33*$BR$5+DD33*$BP$5+DB33*$BN$5</f>
        <v>0</v>
      </c>
      <c r="DS33" s="278">
        <f>DR33/$CD$5</f>
        <v>0</v>
      </c>
      <c r="DT33" s="278" t="e">
        <f>(DR33+CX33)/$CF$5</f>
        <v>#REF!</v>
      </c>
      <c r="DU33" s="639" t="e">
        <f>IF(DT33&gt;=8.995,"Xuất sắc",IF(DT33&gt;=7.995,"Giỏi",IF(DT33&gt;=6.995,"Khá",IF(DT33&gt;=5.995,"TB Khá",IF(DT33&gt;=4.995,"Trung bình",IF(DT33&gt;=3.995,"Yếu",IF(DT33&lt;3.995,"Kém")))))))</f>
        <v>#REF!</v>
      </c>
      <c r="DV33" s="876" t="e">
        <f>SUM((IF(DB33&gt;=5,0,$BN$5)),(IF(DD33&gt;=5,0,$BP$5)),(IF(DF33&gt;=5,0,$BR$5)),(IF(DH33&gt;=5,0,$BT$5)),(IF(DJ33&gt;=5,0,$BV$5)),(IF(DL33&gt;=5,0,$BX$5)),(IF(DN33&gt;=5,0,$BZ$5)),(IF(DP33&gt;=5,0,$CB$5)),CZ33)</f>
        <v>#REF!</v>
      </c>
      <c r="DW33" s="336" t="str">
        <f>IF($CF33&lt;3.495,"Thôi học",IF($CF33&lt;4.995,"Ngừng học",IF($CF33&gt;25,"Ngừng học","lên lớp")))</f>
        <v>Thôi học</v>
      </c>
      <c r="DX33" s="641"/>
      <c r="DY33" s="641"/>
      <c r="DZ33" s="641"/>
      <c r="EA33" s="641"/>
      <c r="EB33" s="641"/>
      <c r="EC33" s="641"/>
      <c r="ED33" s="641"/>
      <c r="EE33" s="641"/>
      <c r="EF33" s="641"/>
      <c r="EG33" s="648"/>
    </row>
    <row r="34" spans="1:137" s="629" customFormat="1" ht="15" customHeight="1">
      <c r="A34" s="620">
        <v>2</v>
      </c>
      <c r="B34" s="531" t="s">
        <v>332</v>
      </c>
      <c r="C34" s="532" t="s">
        <v>333</v>
      </c>
      <c r="D34" s="532"/>
      <c r="E34" s="621">
        <v>6</v>
      </c>
      <c r="F34" s="621"/>
      <c r="G34" s="621">
        <v>6</v>
      </c>
      <c r="H34" s="621"/>
      <c r="I34" s="621">
        <v>2</v>
      </c>
      <c r="J34" s="621">
        <v>1</v>
      </c>
      <c r="K34" s="621">
        <v>8</v>
      </c>
      <c r="L34" s="621"/>
      <c r="M34" s="621">
        <v>3</v>
      </c>
      <c r="N34" s="621">
        <v>3</v>
      </c>
      <c r="O34" s="621">
        <v>2</v>
      </c>
      <c r="P34" s="621">
        <v>2</v>
      </c>
      <c r="Q34" s="621">
        <f>O34*$O$5+M34*$M$5+K34*$K$5+I34*$I$5+G34*$G$5+E34*$E$5</f>
        <v>113</v>
      </c>
      <c r="R34" s="622">
        <f>Q34/$Q$5</f>
        <v>4.185185185185185</v>
      </c>
      <c r="S34" s="621">
        <v>7</v>
      </c>
      <c r="T34" s="621"/>
      <c r="U34" s="621">
        <v>7</v>
      </c>
      <c r="V34" s="623"/>
      <c r="W34" s="621"/>
      <c r="X34" s="623" t="s">
        <v>388</v>
      </c>
      <c r="Y34" s="621"/>
      <c r="Z34" s="621"/>
      <c r="AA34" s="621">
        <v>5</v>
      </c>
      <c r="AB34" s="621"/>
      <c r="AC34" s="621">
        <v>6</v>
      </c>
      <c r="AD34" s="621"/>
      <c r="AE34" s="621"/>
      <c r="AF34" s="621"/>
      <c r="AG34" s="621">
        <v>3</v>
      </c>
      <c r="AH34" s="623">
        <v>3</v>
      </c>
      <c r="AI34" s="621">
        <v>5</v>
      </c>
      <c r="AJ34" s="621"/>
      <c r="AK34" s="621">
        <f>AI34*$AI$5+AG34*$AG$5+AE34*$AE$5+AC34*$AC$5+AA34*$AA$5+Y34*$Y$5+W34*$W$5</f>
        <v>54</v>
      </c>
      <c r="AL34" s="624">
        <f>AK34/$AK$5</f>
        <v>2.25</v>
      </c>
      <c r="AM34" s="624">
        <f>(AK34+Q34)/$AM$5</f>
        <v>3.2745098039215685</v>
      </c>
      <c r="AN34" s="625" t="str">
        <f>IF(AM34&gt;=8.995,"XuÊt s¾c",IF(AM34&gt;=7.995,"Giái",IF(AM34&gt;=6.995,"Kh¸",IF(AM34&gt;=5.995,"TB Kh¸",IF(AM34&gt;=4.995,"Trung b×nh",IF(AM34&gt;=3.995,"YÕu",IF(AM34&lt;3.995,"KÐm")))))))</f>
        <v>KÐm</v>
      </c>
      <c r="AO34" s="623">
        <f>SUM((IF(E34&gt;=5,0,$E$5)),(IF(G34&gt;=5,0,$G$5)),(IF(I34&gt;=5,0,$I$5)),(IF(K34&gt;=5,0,$K$5)),(IF(M34&gt;=5,0,$M$5)),(IF(O34&gt;=5,0,$O$5)),(IF(AA34&gt;=5,0,$AA$5)),(IF(AE34&gt;=5,0,$AE$5)),(IF(Y34&gt;=5,0,$Y$5)),(IF(AC34&gt;=5,0,$AC$5)),(IF(AG34&gt;=5,0,$AG$5)),(IF(AI34&gt;=5,0,$AI$5)),(IF(W34&gt;=5,0,$W$5)))</f>
        <v>30</v>
      </c>
      <c r="AP34" s="527" t="str">
        <f>IF($AM34&lt;3.495,"Th«i häc",IF($AM34&lt;4.995,"Ngõng häc",IF($AO34&gt;25,"Ngõng häc","Lªn Líp")))</f>
        <v>Th«i häc</v>
      </c>
      <c r="AQ34" s="527"/>
      <c r="AR34" s="527"/>
      <c r="AS34" s="527"/>
      <c r="AT34" s="527"/>
      <c r="AU34" s="527"/>
      <c r="AV34" s="527"/>
      <c r="AW34" s="626"/>
      <c r="AX34" s="626"/>
      <c r="AY34" s="621"/>
      <c r="AZ34" s="626"/>
      <c r="BA34" s="626"/>
      <c r="BB34" s="626"/>
      <c r="BC34" s="621"/>
      <c r="BD34" s="626"/>
      <c r="BE34" s="626"/>
      <c r="BF34" s="626"/>
      <c r="BG34" s="621"/>
      <c r="BH34" s="626"/>
      <c r="BI34" s="621"/>
      <c r="BJ34" s="626"/>
      <c r="BK34" s="626"/>
      <c r="BL34" s="626"/>
      <c r="BM34" s="626"/>
      <c r="BN34" s="627"/>
      <c r="BO34" s="626"/>
      <c r="BP34" s="626"/>
      <c r="BQ34" s="626"/>
      <c r="BR34" s="626"/>
      <c r="BS34" s="626"/>
      <c r="BT34" s="626"/>
      <c r="BU34" s="626"/>
      <c r="BV34" s="626"/>
      <c r="BW34" s="626"/>
      <c r="BX34" s="626"/>
      <c r="BY34" s="626"/>
      <c r="BZ34" s="626"/>
      <c r="CA34" s="626"/>
      <c r="CB34" s="626"/>
      <c r="CC34" s="626"/>
      <c r="CD34" s="621">
        <f>CB34*$AI$5+BZ34*$AG$5+BX34*$AE$5+BV34*$AC$5+BT34*$AA$5+BR34*$Y$5+BP34*$W$5</f>
        <v>0</v>
      </c>
      <c r="CE34" s="624">
        <f>CD34/$AK$5</f>
        <v>0</v>
      </c>
      <c r="CF34" s="624">
        <f>(CD34+BI34)/$AM$5</f>
        <v>0</v>
      </c>
      <c r="CG34" s="625" t="str">
        <f>IF(CF34&gt;=8.995,"XuÊt s¾c",IF(CF34&gt;=7.995,"Giái",IF(CF34&gt;=6.995,"Kh¸",IF(CF34&gt;=5.995,"TB Kh¸",IF(CF34&gt;=4.995,"Trung b×nh",IF(CF34&gt;=3.995,"YÕu",IF(CF34&lt;3.995,"KÐm")))))))</f>
        <v>KÐm</v>
      </c>
      <c r="CH34" s="623">
        <f>SUM((IF(AW34&gt;=5,0,$E$5)),(IF(AY34&gt;=5,0,$G$5)),(IF(BA34&gt;=5,0,$I$5)),(IF(BC34&gt;=5,0,$K$5)),(IF(BE34&gt;=5,0,$M$5)),(IF(BG34&gt;=5,0,$O$5)),(IF(BT34&gt;=5,0,$AA$5)),(IF(BX34&gt;=5,0,$AE$5)),(IF(BR34&gt;=5,0,$Y$5)),(IF(BV34&gt;=5,0,$AC$5)),(IF(BZ34&gt;=5,0,$AG$5)),(IF(CB34&gt;=5,0,$AI$5)),(IF(BP34&gt;=5,0,$W$5)))</f>
        <v>51</v>
      </c>
      <c r="CI34" s="527" t="str">
        <f>IF($AM34&lt;3.495,"Th«i häc",IF($AM34&lt;4.995,"Ngõng häc",IF($AO34&gt;25,"Ngõng häc","Lªn Líp")))</f>
        <v>Th«i häc</v>
      </c>
      <c r="CJ34" s="527"/>
      <c r="CK34" s="527"/>
      <c r="CL34" s="527"/>
      <c r="CM34" s="527"/>
      <c r="CN34" s="527"/>
      <c r="CO34" s="527"/>
      <c r="CP34" s="626"/>
      <c r="CQ34" s="626"/>
      <c r="CR34" s="621"/>
      <c r="CS34" s="626"/>
      <c r="CT34" s="626"/>
      <c r="CU34" s="626"/>
      <c r="CV34" s="621"/>
      <c r="CW34" s="626"/>
      <c r="CX34" s="626"/>
      <c r="CY34" s="626"/>
      <c r="CZ34" s="626"/>
      <c r="DA34" s="626"/>
      <c r="DB34" s="627"/>
      <c r="DC34" s="626"/>
      <c r="DD34" s="626"/>
      <c r="DE34" s="626"/>
      <c r="DF34" s="626"/>
      <c r="DG34" s="626"/>
      <c r="DH34" s="626"/>
      <c r="DI34" s="626"/>
      <c r="DJ34" s="626"/>
      <c r="DK34" s="626"/>
      <c r="DL34" s="626"/>
      <c r="DM34" s="626"/>
      <c r="DN34" s="626"/>
      <c r="DO34" s="626"/>
      <c r="DP34" s="626"/>
      <c r="DQ34" s="626"/>
      <c r="DR34" s="621">
        <f>DP34*$AI$5+DN34*$AG$5+DL34*$AE$5+DJ34*$AC$5+DH34*$AA$5+DF34*$Y$5+DD34*$W$5</f>
        <v>0</v>
      </c>
      <c r="DS34" s="624">
        <f>DR34/$AK$5</f>
        <v>0</v>
      </c>
      <c r="DT34" s="624" t="e">
        <f>(DR34+#REF!)/$AM$5</f>
        <v>#REF!</v>
      </c>
      <c r="DU34" s="625" t="e">
        <f>IF(DT34&gt;=8.995,"XuÊt s¾c",IF(DT34&gt;=7.995,"Giái",IF(DT34&gt;=6.995,"Kh¸",IF(DT34&gt;=5.995,"TB Kh¸",IF(DT34&gt;=4.995,"Trung b×nh",IF(DT34&gt;=3.995,"YÕu",IF(DT34&lt;3.995,"KÐm")))))))</f>
        <v>#REF!</v>
      </c>
      <c r="DV34" s="623" t="e">
        <f>SUM((IF(CP34&gt;=5,0,$E$5)),(IF(CR34&gt;=5,0,$G$5)),(IF(CT34&gt;=5,0,$I$5)),(IF(CV34&gt;=5,0,$K$5)),(IF(#REF!&gt;=5,0,$M$5)),(IF(#REF!&gt;=5,0,$O$5)),(IF(DH34&gt;=5,0,$AA$5)),(IF(DL34&gt;=5,0,$AE$5)),(IF(DF34&gt;=5,0,$Y$5)),(IF(DJ34&gt;=5,0,$AC$5)),(IF(DN34&gt;=5,0,$AG$5)),(IF(DP34&gt;=5,0,$AI$5)),(IF(DD34&gt;=5,0,$W$5)))</f>
        <v>#REF!</v>
      </c>
      <c r="DW34" s="527" t="str">
        <f>IF($AM34&lt;3.495,"Th«i häc",IF($AM34&lt;4.995,"Ngõng häc",IF($AO34&gt;25,"Ngõng häc","Lªn Líp")))</f>
        <v>Th«i häc</v>
      </c>
      <c r="DX34" s="626"/>
      <c r="DY34" s="626"/>
      <c r="DZ34" s="626"/>
      <c r="EA34" s="626"/>
      <c r="EB34" s="626"/>
      <c r="EC34" s="626"/>
      <c r="ED34" s="626"/>
      <c r="EE34" s="626"/>
      <c r="EF34" s="626"/>
      <c r="EG34" s="628"/>
    </row>
    <row r="35" spans="1:137" ht="15" customHeight="1">
      <c r="A35" s="607">
        <v>7</v>
      </c>
      <c r="B35" s="232" t="s">
        <v>338</v>
      </c>
      <c r="C35" s="326" t="s">
        <v>339</v>
      </c>
      <c r="D35" s="741"/>
      <c r="E35" s="277">
        <v>7</v>
      </c>
      <c r="F35" s="277"/>
      <c r="G35" s="276">
        <v>6</v>
      </c>
      <c r="H35" s="276"/>
      <c r="I35" s="276"/>
      <c r="J35" s="276"/>
      <c r="K35" s="276"/>
      <c r="L35" s="276"/>
      <c r="M35" s="276">
        <v>5</v>
      </c>
      <c r="N35" s="276">
        <v>4</v>
      </c>
      <c r="O35" s="276">
        <v>4</v>
      </c>
      <c r="P35" s="276"/>
      <c r="Q35" s="276">
        <f>O35*$O$5+M35*$M$5+K35*$K$5+I35*$I$5+G35*$G$5+E35*$E$5</f>
        <v>104</v>
      </c>
      <c r="R35" s="291">
        <f>Q35/$Q$5</f>
        <v>3.8518518518518516</v>
      </c>
      <c r="S35" s="276"/>
      <c r="T35" s="276"/>
      <c r="U35" s="276"/>
      <c r="V35" s="290"/>
      <c r="W35" s="290"/>
      <c r="X35" s="290"/>
      <c r="Y35" s="276"/>
      <c r="Z35" s="276"/>
      <c r="AA35" s="276"/>
      <c r="AB35" s="276"/>
      <c r="AC35" s="276"/>
      <c r="AD35" s="276"/>
      <c r="AE35" s="276"/>
      <c r="AF35" s="276"/>
      <c r="AG35" s="290"/>
      <c r="AH35" s="290"/>
      <c r="AI35" s="276"/>
      <c r="AJ35" s="276"/>
      <c r="AK35" s="276" t="e">
        <f>#REF!*#REF!+AC35*$AC$5+Y35*$Y$5+AE35*$AE$5+AA35*$AA$5+#REF!*#REF!+#REF!*#REF!</f>
        <v>#REF!</v>
      </c>
      <c r="AL35" s="278" t="e">
        <f>AK35/$AK$5</f>
        <v>#REF!</v>
      </c>
      <c r="AM35" s="278" t="e">
        <f>(AK35+Q35)/$AM$5</f>
        <v>#REF!</v>
      </c>
      <c r="AN35" s="612" t="e">
        <f>IF(AM35&gt;=8.995,"XuÊt s¾c",IF(AM35&gt;=7.995,"Giái",IF(AM35&gt;=6.995,"Kh¸",IF(AM35&gt;=5.995,"TB Kh¸",IF(AM35&gt;=4.995,"Trung b×nh",IF(AM35&gt;=3.995,"YÕu",IF(AM35&lt;3.995,"KÐm")))))))</f>
        <v>#REF!</v>
      </c>
      <c r="AO35" s="630" t="e">
        <f>SUM((IF(E35&gt;=5,0,$E$5)),(IF(G35&gt;=5,0,$G$5)),(IF(I35&gt;=5,0,$I$5)),(IF(K35&gt;=5,0,$K$5)),(IF(M35&gt;=5,0,$M$5)),(IF(O35&gt;=5,0,$O$5)),(IF(#REF!&gt;=5,0,#REF!)),(IF(#REF!&gt;=5,0,#REF!)),(IF(AA35&gt;=5,0,$AA$5)),(IF(AE35&gt;=5,0,$AE$5)),(IF(Y35&gt;=5,0,$Y$5)),(IF(AC35&gt;=5,0,$AC$5)),(IF(#REF!&gt;=5,0,#REF!)))</f>
        <v>#REF!</v>
      </c>
      <c r="AP35" s="631" t="e">
        <f>IF($AM35&lt;3.495,"Th«i häc",IF($AM35&lt;4.995,"Ngõng häc",IF($AL35&gt;25,"Ngõng häc","Lªn Líp")))</f>
        <v>#REF!</v>
      </c>
      <c r="AQ35" s="631"/>
      <c r="AR35" s="631"/>
      <c r="AS35" s="631"/>
      <c r="AT35" s="631"/>
      <c r="AU35" s="631"/>
      <c r="AV35" s="631"/>
      <c r="AW35" s="289"/>
      <c r="AX35" s="289"/>
      <c r="AY35" s="276"/>
      <c r="AZ35" s="289"/>
      <c r="BA35" s="289"/>
      <c r="BB35" s="289"/>
      <c r="BC35" s="276"/>
      <c r="BD35" s="121"/>
      <c r="BE35" s="121"/>
      <c r="BF35" s="121"/>
      <c r="BG35" s="276"/>
      <c r="BH35" s="289"/>
      <c r="BI35" s="276"/>
      <c r="BJ35" s="289"/>
      <c r="BK35" s="608"/>
      <c r="BL35" s="608"/>
      <c r="BM35" s="608"/>
      <c r="BN35" s="613"/>
      <c r="BO35" s="608"/>
      <c r="BP35" s="608"/>
      <c r="BQ35" s="608"/>
      <c r="BR35" s="608"/>
      <c r="BS35" s="608"/>
      <c r="BT35" s="608"/>
      <c r="BU35" s="608"/>
      <c r="BV35" s="608"/>
      <c r="BW35" s="608"/>
      <c r="BX35" s="608"/>
      <c r="BY35" s="608"/>
      <c r="BZ35" s="608"/>
      <c r="CA35" s="608"/>
      <c r="CB35" s="608"/>
      <c r="CC35" s="608"/>
      <c r="CD35" s="276" t="e">
        <f>#REF!*#REF!+BV35*$AC$5+BR35*$Y$5+BX35*$AE$5+BT35*$AA$5+#REF!*#REF!+#REF!*#REF!</f>
        <v>#REF!</v>
      </c>
      <c r="CE35" s="278" t="e">
        <f>CD35/$AK$5</f>
        <v>#REF!</v>
      </c>
      <c r="CF35" s="278" t="e">
        <f>(CD35+BI35)/$AM$5</f>
        <v>#REF!</v>
      </c>
      <c r="CG35" s="612" t="e">
        <f>IF(CF35&gt;=8.995,"XuÊt s¾c",IF(CF35&gt;=7.995,"Giái",IF(CF35&gt;=6.995,"Kh¸",IF(CF35&gt;=5.995,"TB Kh¸",IF(CF35&gt;=4.995,"Trung b×nh",IF(CF35&gt;=3.995,"YÕu",IF(CF35&lt;3.995,"KÐm")))))))</f>
        <v>#REF!</v>
      </c>
      <c r="CH35" s="630" t="e">
        <f>SUM((IF(AW35&gt;=5,0,$E$5)),(IF(AY35&gt;=5,0,$G$5)),(IF(BA35&gt;=5,0,$I$5)),(IF(BC35&gt;=5,0,$K$5)),(IF(BE35&gt;=5,0,$M$5)),(IF(BG35&gt;=5,0,$O$5)),(IF(#REF!&gt;=5,0,#REF!)),(IF(#REF!&gt;=5,0,#REF!)),(IF(BT35&gt;=5,0,$AA$5)),(IF(BX35&gt;=5,0,$AE$5)),(IF(BR35&gt;=5,0,$Y$5)),(IF(BV35&gt;=5,0,$AC$5)),(IF(#REF!&gt;=5,0,#REF!)))</f>
        <v>#REF!</v>
      </c>
      <c r="CI35" s="631" t="e">
        <f>IF($AM35&lt;3.495,"Th«i häc",IF($AM35&lt;4.995,"Ngõng häc",IF($AL35&gt;25,"Ngõng häc","Lªn Líp")))</f>
        <v>#REF!</v>
      </c>
      <c r="CJ35" s="631"/>
      <c r="CK35" s="631"/>
      <c r="CL35" s="631"/>
      <c r="CM35" s="631"/>
      <c r="CN35" s="631"/>
      <c r="CO35" s="631"/>
      <c r="CP35" s="289"/>
      <c r="CQ35" s="289"/>
      <c r="CR35" s="276"/>
      <c r="CS35" s="289"/>
      <c r="CT35" s="289"/>
      <c r="CU35" s="289"/>
      <c r="CV35" s="276"/>
      <c r="CW35" s="121"/>
      <c r="CX35" s="608"/>
      <c r="CY35" s="608"/>
      <c r="CZ35" s="608"/>
      <c r="DA35" s="608"/>
      <c r="DB35" s="613"/>
      <c r="DC35" s="608"/>
      <c r="DD35" s="608"/>
      <c r="DE35" s="608"/>
      <c r="DF35" s="608"/>
      <c r="DG35" s="608"/>
      <c r="DH35" s="608"/>
      <c r="DI35" s="608"/>
      <c r="DJ35" s="608"/>
      <c r="DK35" s="608"/>
      <c r="DL35" s="608"/>
      <c r="DM35" s="608"/>
      <c r="DN35" s="608"/>
      <c r="DO35" s="608"/>
      <c r="DP35" s="608"/>
      <c r="DQ35" s="608"/>
      <c r="DR35" s="276" t="e">
        <f>#REF!*#REF!+DJ35*$AC$5+DF35*$Y$5+DL35*$AE$5+DH35*$AA$5+#REF!*#REF!+#REF!*#REF!</f>
        <v>#REF!</v>
      </c>
      <c r="DS35" s="278" t="e">
        <f>DR35/$AK$5</f>
        <v>#REF!</v>
      </c>
      <c r="DT35" s="278" t="e">
        <f>(DR35+#REF!)/$AM$5</f>
        <v>#REF!</v>
      </c>
      <c r="DU35" s="612" t="e">
        <f>IF(DT35&gt;=8.995,"XuÊt s¾c",IF(DT35&gt;=7.995,"Giái",IF(DT35&gt;=6.995,"Kh¸",IF(DT35&gt;=5.995,"TB Kh¸",IF(DT35&gt;=4.995,"Trung b×nh",IF(DT35&gt;=3.995,"YÕu",IF(DT35&lt;3.995,"KÐm")))))))</f>
        <v>#REF!</v>
      </c>
      <c r="DV35" s="630" t="e">
        <f>SUM((IF(CP35&gt;=5,0,$E$5)),(IF(CR35&gt;=5,0,$G$5)),(IF(CT35&gt;=5,0,$I$5)),(IF(CV35&gt;=5,0,$K$5)),(IF(#REF!&gt;=5,0,$M$5)),(IF(#REF!&gt;=5,0,$O$5)),(IF(#REF!&gt;=5,0,#REF!)),(IF(#REF!&gt;=5,0,#REF!)),(IF(DH35&gt;=5,0,$AA$5)),(IF(DL35&gt;=5,0,$AE$5)),(IF(DF35&gt;=5,0,$Y$5)),(IF(DJ35&gt;=5,0,$AC$5)),(IF(#REF!&gt;=5,0,#REF!)))</f>
        <v>#REF!</v>
      </c>
      <c r="DW35" s="631" t="e">
        <f>IF($AM35&lt;3.495,"Th«i häc",IF($AM35&lt;4.995,"Ngõng häc",IF($AL35&gt;25,"Ngõng häc","Lªn Líp")))</f>
        <v>#REF!</v>
      </c>
      <c r="DX35" s="610"/>
      <c r="DY35" s="610"/>
      <c r="DZ35" s="610"/>
      <c r="EA35" s="610"/>
      <c r="EB35" s="610"/>
      <c r="EC35" s="610"/>
      <c r="ED35" s="610"/>
      <c r="EE35" s="610"/>
      <c r="EF35" s="610"/>
      <c r="EG35" s="611"/>
    </row>
    <row r="36" spans="1:137" s="615" customFormat="1" ht="15" customHeight="1">
      <c r="A36" s="632">
        <v>14</v>
      </c>
      <c r="B36" s="299" t="s">
        <v>367</v>
      </c>
      <c r="C36" s="300" t="s">
        <v>166</v>
      </c>
      <c r="D36" s="742"/>
      <c r="E36" s="275"/>
      <c r="F36" s="275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91"/>
      <c r="S36" s="276"/>
      <c r="T36" s="276"/>
      <c r="U36" s="276">
        <v>7</v>
      </c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8"/>
      <c r="AM36" s="278"/>
      <c r="AN36" s="612"/>
      <c r="AO36" s="630"/>
      <c r="AP36" s="631"/>
      <c r="AQ36" s="631"/>
      <c r="AR36" s="631"/>
      <c r="AS36" s="631"/>
      <c r="AT36" s="631"/>
      <c r="AU36" s="631"/>
      <c r="AV36" s="631"/>
      <c r="AW36" s="305"/>
      <c r="AX36" s="305"/>
      <c r="AY36" s="344"/>
      <c r="AZ36" s="305"/>
      <c r="BA36" s="305"/>
      <c r="BB36" s="305"/>
      <c r="BC36" s="344"/>
      <c r="BD36" s="305"/>
      <c r="BE36" s="305"/>
      <c r="BF36" s="305"/>
      <c r="BG36" s="344"/>
      <c r="BH36" s="305"/>
      <c r="BI36" s="344"/>
      <c r="BJ36" s="305"/>
      <c r="BK36" s="614"/>
      <c r="BL36" s="614"/>
      <c r="BM36" s="614"/>
      <c r="BN36" s="614"/>
      <c r="BO36" s="614"/>
      <c r="BP36" s="614"/>
      <c r="BQ36" s="614"/>
      <c r="BR36" s="614"/>
      <c r="BS36" s="614"/>
      <c r="BT36" s="614"/>
      <c r="BU36" s="614"/>
      <c r="BV36" s="614"/>
      <c r="BW36" s="614"/>
      <c r="BX36" s="614"/>
      <c r="BY36" s="614"/>
      <c r="BZ36" s="614"/>
      <c r="CA36" s="614"/>
      <c r="CB36" s="614"/>
      <c r="CC36" s="614"/>
      <c r="CD36" s="276"/>
      <c r="CE36" s="278"/>
      <c r="CF36" s="278"/>
      <c r="CG36" s="612"/>
      <c r="CH36" s="630"/>
      <c r="CI36" s="631"/>
      <c r="CJ36" s="631"/>
      <c r="CK36" s="631"/>
      <c r="CL36" s="631"/>
      <c r="CM36" s="631"/>
      <c r="CN36" s="631"/>
      <c r="CO36" s="631"/>
      <c r="CP36" s="305"/>
      <c r="CQ36" s="305"/>
      <c r="CR36" s="344"/>
      <c r="CS36" s="305"/>
      <c r="CT36" s="305"/>
      <c r="CU36" s="305"/>
      <c r="CV36" s="344"/>
      <c r="CW36" s="305"/>
      <c r="CX36" s="614"/>
      <c r="CY36" s="614"/>
      <c r="CZ36" s="614"/>
      <c r="DA36" s="614"/>
      <c r="DB36" s="614"/>
      <c r="DC36" s="614"/>
      <c r="DD36" s="614"/>
      <c r="DE36" s="614"/>
      <c r="DF36" s="614"/>
      <c r="DG36" s="614"/>
      <c r="DH36" s="614"/>
      <c r="DI36" s="614"/>
      <c r="DJ36" s="614"/>
      <c r="DK36" s="614"/>
      <c r="DL36" s="614"/>
      <c r="DM36" s="614"/>
      <c r="DN36" s="614"/>
      <c r="DO36" s="614"/>
      <c r="DP36" s="614"/>
      <c r="DQ36" s="614"/>
      <c r="DR36" s="276"/>
      <c r="DS36" s="278"/>
      <c r="DT36" s="278"/>
      <c r="DU36" s="612"/>
      <c r="DV36" s="630"/>
      <c r="DW36" s="631"/>
      <c r="DX36" s="614"/>
      <c r="DY36" s="614"/>
      <c r="DZ36" s="614"/>
      <c r="EA36" s="614"/>
      <c r="EB36" s="614"/>
      <c r="EC36" s="614"/>
      <c r="ED36" s="614"/>
      <c r="EE36" s="614"/>
      <c r="EF36" s="614"/>
      <c r="EG36" s="616"/>
    </row>
  </sheetData>
  <sheetProtection/>
  <mergeCells count="88">
    <mergeCell ref="DJ4:DK4"/>
    <mergeCell ref="DL4:DM4"/>
    <mergeCell ref="CP3:CQ3"/>
    <mergeCell ref="DU3:DV4"/>
    <mergeCell ref="DD4:DE4"/>
    <mergeCell ref="DF4:DG4"/>
    <mergeCell ref="DH4:DI4"/>
    <mergeCell ref="DJ3:DK3"/>
    <mergeCell ref="DL3:DM3"/>
    <mergeCell ref="DN3:DO3"/>
    <mergeCell ref="CJ4:CK4"/>
    <mergeCell ref="CL4:CM4"/>
    <mergeCell ref="CN4:CO4"/>
    <mergeCell ref="DB4:DC4"/>
    <mergeCell ref="DP3:DQ3"/>
    <mergeCell ref="DB3:DC3"/>
    <mergeCell ref="DD3:DE3"/>
    <mergeCell ref="DF3:DG3"/>
    <mergeCell ref="DH3:DI3"/>
    <mergeCell ref="BN3:BO3"/>
    <mergeCell ref="BP3:BQ3"/>
    <mergeCell ref="BT3:BU3"/>
    <mergeCell ref="BR3:BS3"/>
    <mergeCell ref="E3:F3"/>
    <mergeCell ref="G3:H3"/>
    <mergeCell ref="I3:J3"/>
    <mergeCell ref="AC3:AD3"/>
    <mergeCell ref="M3:N3"/>
    <mergeCell ref="O3:P3"/>
    <mergeCell ref="U3:V3"/>
    <mergeCell ref="W3:X3"/>
    <mergeCell ref="AA3:AB3"/>
    <mergeCell ref="Y3:Z3"/>
    <mergeCell ref="CV3:CW3"/>
    <mergeCell ref="CB3:CC3"/>
    <mergeCell ref="BV3:BW3"/>
    <mergeCell ref="BX3:BY3"/>
    <mergeCell ref="BZ3:CA3"/>
    <mergeCell ref="CT3:CU3"/>
    <mergeCell ref="CJ3:CK3"/>
    <mergeCell ref="CL3:CM3"/>
    <mergeCell ref="CN3:CO3"/>
    <mergeCell ref="CR3:CS3"/>
    <mergeCell ref="BX4:BY4"/>
    <mergeCell ref="BN4:BO4"/>
    <mergeCell ref="BE4:BF4"/>
    <mergeCell ref="AS4:AT4"/>
    <mergeCell ref="BP4:BQ4"/>
    <mergeCell ref="AU4:AV4"/>
    <mergeCell ref="BR4:BS4"/>
    <mergeCell ref="BT4:BU4"/>
    <mergeCell ref="BV4:BW4"/>
    <mergeCell ref="BI4:BJ4"/>
    <mergeCell ref="AQ4:AR4"/>
    <mergeCell ref="BG3:BH3"/>
    <mergeCell ref="AS3:AT3"/>
    <mergeCell ref="BA3:BB3"/>
    <mergeCell ref="AY3:AZ3"/>
    <mergeCell ref="AQ3:AR3"/>
    <mergeCell ref="BI3:BJ3"/>
    <mergeCell ref="BE3:BF3"/>
    <mergeCell ref="BC3:BD3"/>
    <mergeCell ref="AU3:AV3"/>
    <mergeCell ref="AC4:AD4"/>
    <mergeCell ref="AI3:AJ3"/>
    <mergeCell ref="AE3:AF3"/>
    <mergeCell ref="AG3:AH3"/>
    <mergeCell ref="G4:H4"/>
    <mergeCell ref="K4:L4"/>
    <mergeCell ref="O4:P4"/>
    <mergeCell ref="W4:X4"/>
    <mergeCell ref="CG3:CH4"/>
    <mergeCell ref="B4:C4"/>
    <mergeCell ref="E4:F4"/>
    <mergeCell ref="U4:V4"/>
    <mergeCell ref="AN3:AO4"/>
    <mergeCell ref="AG4:AH4"/>
    <mergeCell ref="K3:L3"/>
    <mergeCell ref="S3:T3"/>
    <mergeCell ref="AI4:AJ4"/>
    <mergeCell ref="AA4:AB4"/>
    <mergeCell ref="CH21:CI21"/>
    <mergeCell ref="CH22:CI22"/>
    <mergeCell ref="CG23:CI23"/>
    <mergeCell ref="CH17:CI17"/>
    <mergeCell ref="CH18:CI18"/>
    <mergeCell ref="CH19:CI19"/>
    <mergeCell ref="CH20:CI20"/>
  </mergeCells>
  <conditionalFormatting sqref="DB33 DD33 DF33 DH33 DJ33 DN33 DP33 DS33:DT36 DL33 DB6:DB15 DD6:DD15 DF6:DF15 DH6:DH15 DJ6:DJ15 DN6:DN15 DP6:DP15 DS6:DT15 DL6:DL15 BN33 BP33 BR33 BT33 BV33 BZ33 CB33 R33:R34 AL33:AM36 AI33:AI36 AE33:AE36 Y33:Y36 CE33:CF36 BX33 R6:R15 AL6:AM15 BN6:BN15 BP6:BP15 BR6:BR15 BT6:BT15 BV6:BV15 BZ6:BZ15 CB6:CB15 AI6:AI15 AE6:AE15 Y6:Y15 CE6:CF15 BX6:BX15">
    <cfRule type="cellIs" priority="2" dxfId="0" operator="lessThan" stopIfTrue="1">
      <formula>5</formula>
    </cfRule>
  </conditionalFormatting>
  <conditionalFormatting sqref="CY33 CJ6:CJ15 BC33:BC36 BG33:BG36 BI33:BI36 AY33:AY36 AC33:AC36 AA33:AA36 U33:U36 S33:S36 O33:O36 E33:E36 M33:M36 K33:K36 G33:G36 I33:I36 W33:W34 AG33:AG34 BE33 AU33 AS33 AQ33 BL33 BC6:BC15 BG6:BG15 BI6:BI15 AY6:AY15 AC6:AC15 AA6:AA15 U6:U15 S6:S15 O6:O15 E6:E15 M6:M16 K6:K15 G6:G15 I6:I15 W6:W15 AG6:AG15 BE6:BE15 AU6:AU15 AS6:AS15 AQ6:AQ15 CY6:CY15 CV33:CV36 CR33:CR36 CN33 CL33 CJ33 CV6:CV15 CR6:CR15 CN6:CN15 CL6:CL15 BL6:BL15">
    <cfRule type="cellIs" priority="1" dxfId="10" operator="lessThan" stopIfTrue="1">
      <formula>5</formula>
    </cfRule>
  </conditionalFormatting>
  <conditionalFormatting sqref="BA33 AW33 BA6:BA15 AW6:AW15 CT33 CP33 CT6:CT15 CP6:CP15">
    <cfRule type="cellIs" priority="3" dxfId="2" operator="lessThan" stopIfTrue="1">
      <formula>5</formula>
    </cfRule>
  </conditionalFormatting>
  <printOptions/>
  <pageMargins left="0.16" right="0.16" top="0.18" bottom="0.3" header="0.16" footer="0.1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F49"/>
  <sheetViews>
    <sheetView tabSelected="1" zoomScale="115" zoomScaleNormal="115" zoomScalePageLayoutView="0" workbookViewId="0" topLeftCell="A1">
      <pane xSplit="3" ySplit="5" topLeftCell="BO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L10" sqref="CL10"/>
    </sheetView>
  </sheetViews>
  <sheetFormatPr defaultColWidth="4.7109375" defaultRowHeight="15" customHeight="1"/>
  <cols>
    <col min="1" max="1" width="3.7109375" style="645" customWidth="1"/>
    <col min="2" max="2" width="17.140625" style="645" customWidth="1"/>
    <col min="3" max="4" width="8.28125" style="645" customWidth="1"/>
    <col min="5" max="17" width="3.7109375" style="645" customWidth="1"/>
    <col min="18" max="18" width="4.8515625" style="645" customWidth="1"/>
    <col min="19" max="32" width="3.7109375" style="645" customWidth="1"/>
    <col min="33" max="33" width="3.8515625" style="645" customWidth="1"/>
    <col min="34" max="36" width="3.7109375" style="645" customWidth="1"/>
    <col min="37" max="37" width="5.140625" style="645" customWidth="1"/>
    <col min="38" max="38" width="4.8515625" style="645" customWidth="1"/>
    <col min="39" max="39" width="4.421875" style="645" customWidth="1"/>
    <col min="40" max="40" width="11.00390625" style="645" customWidth="1"/>
    <col min="41" max="41" width="8.00390625" style="645" customWidth="1"/>
    <col min="42" max="42" width="10.8515625" style="645" customWidth="1"/>
    <col min="43" max="45" width="3.7109375" style="645" customWidth="1"/>
    <col min="46" max="46" width="3.57421875" style="645" customWidth="1"/>
    <col min="47" max="62" width="3.7109375" style="645" customWidth="1"/>
    <col min="63" max="63" width="4.8515625" style="645" customWidth="1"/>
    <col min="64" max="65" width="4.28125" style="645" customWidth="1"/>
    <col min="66" max="83" width="3.7109375" style="645" customWidth="1"/>
    <col min="84" max="84" width="5.8515625" style="645" customWidth="1"/>
    <col min="85" max="85" width="5.57421875" style="645" customWidth="1"/>
    <col min="86" max="86" width="5.7109375" style="645" customWidth="1"/>
    <col min="87" max="87" width="9.00390625" style="645" customWidth="1"/>
    <col min="88" max="88" width="3.7109375" style="645" customWidth="1"/>
    <col min="89" max="89" width="10.7109375" style="645" customWidth="1"/>
    <col min="90" max="92" width="3.7109375" style="645" customWidth="1"/>
    <col min="93" max="93" width="3.57421875" style="645" customWidth="1"/>
    <col min="94" max="103" width="3.7109375" style="645" customWidth="1"/>
    <col min="104" max="104" width="4.8515625" style="645" customWidth="1"/>
    <col min="105" max="106" width="4.28125" style="645" customWidth="1"/>
    <col min="107" max="107" width="10.8515625" style="645" customWidth="1"/>
    <col min="108" max="124" width="3.7109375" style="645" customWidth="1"/>
    <col min="125" max="125" width="5.8515625" style="645" customWidth="1"/>
    <col min="126" max="126" width="5.57421875" style="645" customWidth="1"/>
    <col min="127" max="127" width="5.7109375" style="645" customWidth="1"/>
    <col min="128" max="128" width="9.00390625" style="645" customWidth="1"/>
    <col min="129" max="129" width="3.7109375" style="645" customWidth="1"/>
    <col min="130" max="130" width="10.7109375" style="645" customWidth="1"/>
    <col min="131" max="16384" width="4.7109375" style="645" customWidth="1"/>
  </cols>
  <sheetData>
    <row r="1" spans="37:103" ht="15" customHeight="1">
      <c r="AK1" s="663"/>
      <c r="AN1" s="664"/>
      <c r="AO1" s="664"/>
      <c r="AP1" s="664"/>
      <c r="AQ1" s="664"/>
      <c r="AR1" s="664"/>
      <c r="AS1" s="664"/>
      <c r="AT1" s="664"/>
      <c r="AU1" s="664"/>
      <c r="AV1" s="664"/>
      <c r="AW1" s="664"/>
      <c r="AX1" s="664"/>
      <c r="AZ1" s="664"/>
      <c r="BA1" s="664"/>
      <c r="BB1" s="664"/>
      <c r="BC1" s="664"/>
      <c r="BD1" s="664"/>
      <c r="BE1" s="664"/>
      <c r="BF1" s="664"/>
      <c r="BG1" s="664"/>
      <c r="BH1" s="664"/>
      <c r="BI1" s="664"/>
      <c r="BJ1" s="664"/>
      <c r="CL1" s="664"/>
      <c r="CM1" s="664"/>
      <c r="CN1" s="664"/>
      <c r="CO1" s="664"/>
      <c r="CP1" s="664"/>
      <c r="CQ1" s="664"/>
      <c r="CR1" s="664"/>
      <c r="CS1" s="664"/>
      <c r="CU1" s="664"/>
      <c r="CV1" s="664"/>
      <c r="CW1" s="664"/>
      <c r="CX1" s="664"/>
      <c r="CY1" s="664"/>
    </row>
    <row r="2" spans="1:103" ht="15" customHeight="1">
      <c r="A2" s="665" t="s">
        <v>382</v>
      </c>
      <c r="B2" s="666"/>
      <c r="C2" s="666"/>
      <c r="D2" s="666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  <c r="V2" s="664"/>
      <c r="W2" s="664"/>
      <c r="X2" s="664"/>
      <c r="Y2" s="664"/>
      <c r="Z2" s="664"/>
      <c r="AA2" s="664"/>
      <c r="AB2" s="664"/>
      <c r="AC2" s="664"/>
      <c r="AD2" s="664"/>
      <c r="AE2" s="664"/>
      <c r="AF2" s="664"/>
      <c r="AG2" s="664"/>
      <c r="AH2" s="664"/>
      <c r="AI2" s="664"/>
      <c r="AJ2" s="664"/>
      <c r="AK2" s="665"/>
      <c r="AL2" s="664"/>
      <c r="AM2" s="664"/>
      <c r="AN2" s="664"/>
      <c r="AO2" s="664"/>
      <c r="AP2" s="664"/>
      <c r="AQ2" s="664"/>
      <c r="AR2" s="664"/>
      <c r="AS2" s="664"/>
      <c r="AT2" s="664"/>
      <c r="AU2" s="664"/>
      <c r="AV2" s="664"/>
      <c r="AW2" s="664"/>
      <c r="AX2" s="664"/>
      <c r="AY2" s="664"/>
      <c r="AZ2" s="664"/>
      <c r="BA2" s="664"/>
      <c r="BB2" s="664"/>
      <c r="BC2" s="664"/>
      <c r="BD2" s="664"/>
      <c r="BE2" s="664"/>
      <c r="BF2" s="664"/>
      <c r="BG2" s="664"/>
      <c r="BH2" s="664"/>
      <c r="BI2" s="664"/>
      <c r="BJ2" s="664"/>
      <c r="CL2" s="664"/>
      <c r="CM2" s="664"/>
      <c r="CN2" s="664"/>
      <c r="CO2" s="664"/>
      <c r="CP2" s="664"/>
      <c r="CQ2" s="664"/>
      <c r="CR2" s="664"/>
      <c r="CS2" s="664"/>
      <c r="CT2" s="664"/>
      <c r="CU2" s="664"/>
      <c r="CV2" s="664"/>
      <c r="CW2" s="664"/>
      <c r="CX2" s="664"/>
      <c r="CY2" s="664"/>
    </row>
    <row r="3" spans="1:136" ht="15" customHeight="1">
      <c r="A3" s="667"/>
      <c r="B3" s="588"/>
      <c r="C3" s="668"/>
      <c r="D3" s="609" t="s">
        <v>483</v>
      </c>
      <c r="E3" s="940" t="s">
        <v>362</v>
      </c>
      <c r="F3" s="941"/>
      <c r="G3" s="940" t="s">
        <v>150</v>
      </c>
      <c r="H3" s="941"/>
      <c r="I3" s="940" t="s">
        <v>366</v>
      </c>
      <c r="J3" s="941"/>
      <c r="K3" s="940" t="s">
        <v>219</v>
      </c>
      <c r="L3" s="941"/>
      <c r="M3" s="940" t="s">
        <v>357</v>
      </c>
      <c r="N3" s="941"/>
      <c r="O3" s="940" t="s">
        <v>151</v>
      </c>
      <c r="P3" s="941"/>
      <c r="Q3" s="818" t="s">
        <v>160</v>
      </c>
      <c r="R3" s="729" t="s">
        <v>153</v>
      </c>
      <c r="S3" s="940" t="s">
        <v>55</v>
      </c>
      <c r="T3" s="941"/>
      <c r="U3" s="940" t="s">
        <v>211</v>
      </c>
      <c r="V3" s="941"/>
      <c r="W3" s="940" t="s">
        <v>383</v>
      </c>
      <c r="X3" s="941"/>
      <c r="Y3" s="940" t="s">
        <v>393</v>
      </c>
      <c r="Z3" s="942"/>
      <c r="AA3" s="940" t="s">
        <v>390</v>
      </c>
      <c r="AB3" s="941"/>
      <c r="AC3" s="940" t="s">
        <v>392</v>
      </c>
      <c r="AD3" s="941"/>
      <c r="AE3" s="940" t="s">
        <v>60</v>
      </c>
      <c r="AF3" s="941"/>
      <c r="AG3" s="940" t="s">
        <v>389</v>
      </c>
      <c r="AH3" s="941"/>
      <c r="AI3" s="940" t="s">
        <v>405</v>
      </c>
      <c r="AJ3" s="941"/>
      <c r="AK3" s="820" t="s">
        <v>160</v>
      </c>
      <c r="AL3" s="820" t="s">
        <v>57</v>
      </c>
      <c r="AM3" s="824" t="s">
        <v>161</v>
      </c>
      <c r="AN3" s="940"/>
      <c r="AO3" s="941"/>
      <c r="AP3" s="588"/>
      <c r="AQ3" s="940" t="s">
        <v>11</v>
      </c>
      <c r="AR3" s="941"/>
      <c r="AS3" s="940" t="s">
        <v>52</v>
      </c>
      <c r="AT3" s="941"/>
      <c r="AU3" s="940" t="s">
        <v>427</v>
      </c>
      <c r="AV3" s="941"/>
      <c r="AW3" s="940" t="s">
        <v>433</v>
      </c>
      <c r="AX3" s="941"/>
      <c r="AY3" s="940" t="s">
        <v>429</v>
      </c>
      <c r="AZ3" s="941"/>
      <c r="BA3" s="940" t="s">
        <v>450</v>
      </c>
      <c r="BB3" s="941"/>
      <c r="BC3" s="940" t="s">
        <v>226</v>
      </c>
      <c r="BD3" s="941"/>
      <c r="BE3" s="940" t="s">
        <v>60</v>
      </c>
      <c r="BF3" s="941"/>
      <c r="BG3" s="940" t="s">
        <v>452</v>
      </c>
      <c r="BH3" s="941"/>
      <c r="BI3" s="940" t="s">
        <v>454</v>
      </c>
      <c r="BJ3" s="941"/>
      <c r="BK3" s="820" t="s">
        <v>160</v>
      </c>
      <c r="BL3" s="729" t="s">
        <v>153</v>
      </c>
      <c r="BM3" s="588"/>
      <c r="BN3" s="940" t="s">
        <v>518</v>
      </c>
      <c r="BO3" s="941"/>
      <c r="BP3" s="940" t="s">
        <v>399</v>
      </c>
      <c r="BQ3" s="941"/>
      <c r="BR3" s="940" t="s">
        <v>526</v>
      </c>
      <c r="BS3" s="941"/>
      <c r="BT3" s="940" t="s">
        <v>528</v>
      </c>
      <c r="BU3" s="941"/>
      <c r="BV3" s="940" t="s">
        <v>530</v>
      </c>
      <c r="BW3" s="941"/>
      <c r="BX3" s="940" t="s">
        <v>532</v>
      </c>
      <c r="BY3" s="941"/>
      <c r="BZ3" s="940" t="s">
        <v>538</v>
      </c>
      <c r="CA3" s="941"/>
      <c r="CB3" s="940" t="s">
        <v>540</v>
      </c>
      <c r="CC3" s="941"/>
      <c r="CD3" s="940" t="s">
        <v>576</v>
      </c>
      <c r="CE3" s="941"/>
      <c r="CF3" s="820" t="s">
        <v>160</v>
      </c>
      <c r="CG3" s="820" t="s">
        <v>57</v>
      </c>
      <c r="CH3" s="824" t="s">
        <v>161</v>
      </c>
      <c r="CI3" s="980"/>
      <c r="CJ3" s="981"/>
      <c r="CK3" s="581"/>
      <c r="CL3" s="940" t="s">
        <v>11</v>
      </c>
      <c r="CM3" s="941"/>
      <c r="CN3" s="940" t="s">
        <v>597</v>
      </c>
      <c r="CO3" s="941"/>
      <c r="CP3" s="940" t="s">
        <v>599</v>
      </c>
      <c r="CQ3" s="941"/>
      <c r="CR3" s="940" t="s">
        <v>600</v>
      </c>
      <c r="CS3" s="941"/>
      <c r="CT3" s="940" t="s">
        <v>601</v>
      </c>
      <c r="CU3" s="941"/>
      <c r="CV3" s="940" t="s">
        <v>602</v>
      </c>
      <c r="CW3" s="941"/>
      <c r="CX3" s="940" t="s">
        <v>604</v>
      </c>
      <c r="CY3" s="941"/>
      <c r="CZ3" s="820" t="s">
        <v>160</v>
      </c>
      <c r="DA3" s="729" t="s">
        <v>153</v>
      </c>
      <c r="DB3" s="588"/>
      <c r="DC3" s="940"/>
      <c r="DD3" s="941"/>
      <c r="DE3" s="940"/>
      <c r="DF3" s="941"/>
      <c r="DG3" s="940"/>
      <c r="DH3" s="941"/>
      <c r="DI3" s="940"/>
      <c r="DJ3" s="941"/>
      <c r="DK3" s="940"/>
      <c r="DL3" s="941"/>
      <c r="DM3" s="940"/>
      <c r="DN3" s="941"/>
      <c r="DO3" s="940"/>
      <c r="DP3" s="941"/>
      <c r="DQ3" s="940"/>
      <c r="DR3" s="941"/>
      <c r="DS3" s="940"/>
      <c r="DT3" s="941"/>
      <c r="DU3" s="820" t="s">
        <v>160</v>
      </c>
      <c r="DV3" s="820" t="s">
        <v>57</v>
      </c>
      <c r="DW3" s="824" t="s">
        <v>161</v>
      </c>
      <c r="DX3" s="980"/>
      <c r="DY3" s="981"/>
      <c r="DZ3" s="581"/>
      <c r="EA3" s="596"/>
      <c r="EB3" s="594"/>
      <c r="EC3" s="595" t="s">
        <v>25</v>
      </c>
      <c r="ED3" s="595" t="s">
        <v>23</v>
      </c>
      <c r="EE3" s="595" t="s">
        <v>18</v>
      </c>
      <c r="EF3" s="667" t="s">
        <v>26</v>
      </c>
    </row>
    <row r="4" spans="1:136" ht="15" customHeight="1">
      <c r="A4" s="669" t="s">
        <v>11</v>
      </c>
      <c r="B4" s="598" t="s">
        <v>435</v>
      </c>
      <c r="C4" s="670" t="s">
        <v>436</v>
      </c>
      <c r="D4" s="673" t="s">
        <v>462</v>
      </c>
      <c r="E4" s="938"/>
      <c r="F4" s="939"/>
      <c r="G4" s="938"/>
      <c r="H4" s="939"/>
      <c r="I4" s="602">
        <v>1</v>
      </c>
      <c r="J4" s="594"/>
      <c r="K4" s="938"/>
      <c r="L4" s="939"/>
      <c r="M4" s="602"/>
      <c r="N4" s="594"/>
      <c r="O4" s="938"/>
      <c r="P4" s="939"/>
      <c r="Q4" s="819"/>
      <c r="R4" s="731" t="s">
        <v>542</v>
      </c>
      <c r="S4" s="596"/>
      <c r="T4" s="596"/>
      <c r="U4" s="938"/>
      <c r="V4" s="939"/>
      <c r="W4" s="938" t="s">
        <v>386</v>
      </c>
      <c r="X4" s="939"/>
      <c r="Y4" s="596"/>
      <c r="Z4" s="596"/>
      <c r="AA4" s="938" t="s">
        <v>391</v>
      </c>
      <c r="AB4" s="939"/>
      <c r="AC4" s="938"/>
      <c r="AD4" s="939"/>
      <c r="AE4" s="602" t="s">
        <v>394</v>
      </c>
      <c r="AF4" s="594"/>
      <c r="AG4" s="938" t="s">
        <v>228</v>
      </c>
      <c r="AH4" s="939"/>
      <c r="AI4" s="938" t="s">
        <v>406</v>
      </c>
      <c r="AJ4" s="939"/>
      <c r="AK4" s="821" t="s">
        <v>56</v>
      </c>
      <c r="AL4" s="821" t="s">
        <v>543</v>
      </c>
      <c r="AM4" s="874">
        <v>1</v>
      </c>
      <c r="AN4" s="938"/>
      <c r="AO4" s="939"/>
      <c r="AP4" s="593"/>
      <c r="AQ4" s="938" t="s">
        <v>230</v>
      </c>
      <c r="AR4" s="939"/>
      <c r="AS4" s="671"/>
      <c r="AT4" s="593"/>
      <c r="AU4" s="671"/>
      <c r="AV4" s="593"/>
      <c r="AW4" s="671" t="s">
        <v>434</v>
      </c>
      <c r="AX4" s="672"/>
      <c r="AY4" s="671"/>
      <c r="AZ4" s="672"/>
      <c r="BA4" s="593" t="s">
        <v>451</v>
      </c>
      <c r="BB4" s="593"/>
      <c r="BC4" s="671" t="s">
        <v>227</v>
      </c>
      <c r="BD4" s="672"/>
      <c r="BE4" s="938" t="s">
        <v>430</v>
      </c>
      <c r="BF4" s="939"/>
      <c r="BG4" s="671" t="s">
        <v>453</v>
      </c>
      <c r="BH4" s="593"/>
      <c r="BI4" s="938" t="s">
        <v>455</v>
      </c>
      <c r="BJ4" s="939"/>
      <c r="BK4" s="883" t="s">
        <v>449</v>
      </c>
      <c r="BL4" s="731" t="s">
        <v>544</v>
      </c>
      <c r="BM4" s="602"/>
      <c r="BN4" s="938"/>
      <c r="BO4" s="939"/>
      <c r="BP4" s="938" t="s">
        <v>525</v>
      </c>
      <c r="BQ4" s="939"/>
      <c r="BR4" s="938" t="s">
        <v>434</v>
      </c>
      <c r="BS4" s="939"/>
      <c r="BT4" s="938" t="s">
        <v>529</v>
      </c>
      <c r="BU4" s="939"/>
      <c r="BV4" s="938" t="s">
        <v>531</v>
      </c>
      <c r="BW4" s="939"/>
      <c r="BX4" s="938" t="s">
        <v>533</v>
      </c>
      <c r="BY4" s="939"/>
      <c r="BZ4" s="598" t="s">
        <v>539</v>
      </c>
      <c r="CA4" s="674"/>
      <c r="CB4" s="938" t="s">
        <v>541</v>
      </c>
      <c r="CC4" s="939"/>
      <c r="CD4" s="598"/>
      <c r="CE4" s="673"/>
      <c r="CF4" s="821" t="s">
        <v>56</v>
      </c>
      <c r="CG4" s="821" t="s">
        <v>543</v>
      </c>
      <c r="CH4" s="874">
        <v>2</v>
      </c>
      <c r="CI4" s="982"/>
      <c r="CJ4" s="983"/>
      <c r="CK4" s="285"/>
      <c r="CL4" s="938" t="s">
        <v>596</v>
      </c>
      <c r="CM4" s="939"/>
      <c r="CN4" s="671" t="s">
        <v>598</v>
      </c>
      <c r="CO4" s="593"/>
      <c r="CP4" s="671">
        <v>2</v>
      </c>
      <c r="CQ4" s="593"/>
      <c r="CR4" s="671"/>
      <c r="CS4" s="672"/>
      <c r="CT4" s="671" t="s">
        <v>598</v>
      </c>
      <c r="CU4" s="672"/>
      <c r="CV4" s="593" t="s">
        <v>603</v>
      </c>
      <c r="CW4" s="593"/>
      <c r="CX4" s="671" t="s">
        <v>598</v>
      </c>
      <c r="CY4" s="672"/>
      <c r="CZ4" s="883" t="s">
        <v>449</v>
      </c>
      <c r="DA4" s="731" t="s">
        <v>544</v>
      </c>
      <c r="DB4" s="602"/>
      <c r="DC4" s="938"/>
      <c r="DD4" s="939"/>
      <c r="DE4" s="938"/>
      <c r="DF4" s="939"/>
      <c r="DG4" s="938"/>
      <c r="DH4" s="939"/>
      <c r="DI4" s="938"/>
      <c r="DJ4" s="939"/>
      <c r="DK4" s="938"/>
      <c r="DL4" s="939"/>
      <c r="DM4" s="938"/>
      <c r="DN4" s="939"/>
      <c r="DO4" s="598"/>
      <c r="DP4" s="674"/>
      <c r="DQ4" s="938"/>
      <c r="DR4" s="939"/>
      <c r="DS4" s="598"/>
      <c r="DT4" s="673"/>
      <c r="DU4" s="821" t="s">
        <v>56</v>
      </c>
      <c r="DV4" s="821" t="s">
        <v>543</v>
      </c>
      <c r="DW4" s="874">
        <v>2</v>
      </c>
      <c r="DX4" s="982"/>
      <c r="DY4" s="983"/>
      <c r="DZ4" s="285"/>
      <c r="EA4" s="596"/>
      <c r="EB4" s="596"/>
      <c r="EC4" s="602"/>
      <c r="ED4" s="602"/>
      <c r="EE4" s="595"/>
      <c r="EF4" s="669"/>
    </row>
    <row r="5" spans="1:136" ht="15" customHeight="1">
      <c r="A5" s="675"/>
      <c r="B5" s="602"/>
      <c r="C5" s="676"/>
      <c r="D5" s="596"/>
      <c r="E5" s="596">
        <v>5</v>
      </c>
      <c r="F5" s="596"/>
      <c r="G5" s="596">
        <v>4</v>
      </c>
      <c r="H5" s="596"/>
      <c r="I5" s="602">
        <v>5</v>
      </c>
      <c r="J5" s="594"/>
      <c r="K5" s="606">
        <v>3</v>
      </c>
      <c r="L5" s="606"/>
      <c r="M5" s="606">
        <v>5</v>
      </c>
      <c r="N5" s="606"/>
      <c r="O5" s="606">
        <v>5</v>
      </c>
      <c r="P5" s="606"/>
      <c r="Q5" s="731">
        <f>O5+M5+K5+I5+G5+E5</f>
        <v>27</v>
      </c>
      <c r="R5" s="731"/>
      <c r="S5" s="606"/>
      <c r="T5" s="606"/>
      <c r="U5" s="606"/>
      <c r="V5" s="606"/>
      <c r="W5" s="592">
        <v>7</v>
      </c>
      <c r="X5" s="592"/>
      <c r="Y5" s="606">
        <v>3</v>
      </c>
      <c r="Z5" s="606"/>
      <c r="AA5" s="592">
        <v>3</v>
      </c>
      <c r="AB5" s="592"/>
      <c r="AC5" s="592">
        <v>3</v>
      </c>
      <c r="AD5" s="606"/>
      <c r="AE5" s="606">
        <v>4</v>
      </c>
      <c r="AF5" s="606"/>
      <c r="AG5" s="592">
        <v>2</v>
      </c>
      <c r="AH5" s="592"/>
      <c r="AI5" s="606">
        <v>2</v>
      </c>
      <c r="AJ5" s="606"/>
      <c r="AK5" s="822">
        <f>AI5+AG5+AE5+AC5+AA5+Y5+W5</f>
        <v>24</v>
      </c>
      <c r="AL5" s="823"/>
      <c r="AM5" s="875">
        <f>AK5+Q5</f>
        <v>51</v>
      </c>
      <c r="AN5" s="595"/>
      <c r="AO5" s="595"/>
      <c r="AP5" s="606"/>
      <c r="AQ5" s="606">
        <v>3</v>
      </c>
      <c r="AR5" s="606"/>
      <c r="AS5" s="606">
        <v>5</v>
      </c>
      <c r="AT5" s="591"/>
      <c r="AU5" s="606">
        <v>3</v>
      </c>
      <c r="AV5" s="606"/>
      <c r="AW5" s="606">
        <v>3</v>
      </c>
      <c r="AX5" s="606"/>
      <c r="AY5" s="606">
        <v>3</v>
      </c>
      <c r="AZ5" s="606"/>
      <c r="BA5" s="606">
        <v>5</v>
      </c>
      <c r="BB5" s="606"/>
      <c r="BC5" s="606">
        <v>3</v>
      </c>
      <c r="BD5" s="606"/>
      <c r="BE5" s="606">
        <v>3</v>
      </c>
      <c r="BF5" s="606"/>
      <c r="BG5" s="606">
        <v>3</v>
      </c>
      <c r="BH5" s="606"/>
      <c r="BI5" s="606">
        <v>3</v>
      </c>
      <c r="BJ5" s="606"/>
      <c r="BK5" s="823">
        <f>BI5+BG5+BE5+BC5+BA5+AY5+AW5+AU5+AS5+AQ5</f>
        <v>34</v>
      </c>
      <c r="BL5" s="823"/>
      <c r="BM5" s="602"/>
      <c r="BN5" s="591">
        <v>3</v>
      </c>
      <c r="BO5" s="592"/>
      <c r="BP5" s="591">
        <v>4</v>
      </c>
      <c r="BQ5" s="592"/>
      <c r="BR5" s="591">
        <v>3</v>
      </c>
      <c r="BS5" s="677"/>
      <c r="BT5" s="591">
        <v>4</v>
      </c>
      <c r="BU5" s="677"/>
      <c r="BV5" s="591">
        <v>3</v>
      </c>
      <c r="BW5" s="677"/>
      <c r="BX5" s="677">
        <v>5</v>
      </c>
      <c r="BY5" s="677"/>
      <c r="BZ5" s="591">
        <v>1</v>
      </c>
      <c r="CA5" s="592"/>
      <c r="CB5" s="677">
        <v>2</v>
      </c>
      <c r="CC5" s="677"/>
      <c r="CD5" s="591">
        <v>1</v>
      </c>
      <c r="CE5" s="592"/>
      <c r="CF5" s="822">
        <f>CD5+CB5+BZ5+BX5+BV5+BT5+BR5+BP5+BN5</f>
        <v>26</v>
      </c>
      <c r="CG5" s="823"/>
      <c r="CH5" s="875">
        <f>CF5+BK5</f>
        <v>60</v>
      </c>
      <c r="CI5" s="288"/>
      <c r="CJ5" s="288"/>
      <c r="CK5" s="286"/>
      <c r="CL5" s="606">
        <v>6</v>
      </c>
      <c r="CM5" s="606"/>
      <c r="CN5" s="606">
        <v>5</v>
      </c>
      <c r="CO5" s="591"/>
      <c r="CP5" s="606">
        <v>5</v>
      </c>
      <c r="CQ5" s="606"/>
      <c r="CR5" s="606">
        <v>2</v>
      </c>
      <c r="CS5" s="606"/>
      <c r="CT5" s="606">
        <v>5</v>
      </c>
      <c r="CU5" s="606"/>
      <c r="CV5" s="606">
        <v>2</v>
      </c>
      <c r="CW5" s="606"/>
      <c r="CX5" s="606">
        <v>4</v>
      </c>
      <c r="CY5" s="606"/>
      <c r="CZ5" s="823">
        <f>CX5+CV5+CT5+CR5+CP5+CN5+CL5</f>
        <v>29</v>
      </c>
      <c r="DA5" s="823"/>
      <c r="DB5" s="602"/>
      <c r="DC5" s="591"/>
      <c r="DD5" s="592"/>
      <c r="DE5" s="591"/>
      <c r="DF5" s="592"/>
      <c r="DG5" s="591"/>
      <c r="DH5" s="677"/>
      <c r="DI5" s="591"/>
      <c r="DJ5" s="677"/>
      <c r="DK5" s="591"/>
      <c r="DL5" s="677"/>
      <c r="DM5" s="677"/>
      <c r="DN5" s="677"/>
      <c r="DO5" s="591"/>
      <c r="DP5" s="592"/>
      <c r="DQ5" s="677"/>
      <c r="DR5" s="677"/>
      <c r="DS5" s="591"/>
      <c r="DT5" s="592"/>
      <c r="DU5" s="822">
        <f>DS5+DQ5+DO5+DM5+DK5+DI5+DG5+DE5+DC5</f>
        <v>0</v>
      </c>
      <c r="DV5" s="823"/>
      <c r="DW5" s="875">
        <f>DU5+CZ5</f>
        <v>29</v>
      </c>
      <c r="DX5" s="288"/>
      <c r="DY5" s="288"/>
      <c r="DZ5" s="286"/>
      <c r="EA5" s="591"/>
      <c r="EB5" s="591"/>
      <c r="EC5" s="591"/>
      <c r="ED5" s="591"/>
      <c r="EE5" s="606"/>
      <c r="EF5" s="675"/>
    </row>
    <row r="6" spans="1:136" ht="15" customHeight="1">
      <c r="A6" s="633">
        <v>1</v>
      </c>
      <c r="B6" s="548" t="s">
        <v>189</v>
      </c>
      <c r="C6" s="511" t="s">
        <v>167</v>
      </c>
      <c r="D6" s="789">
        <v>33702</v>
      </c>
      <c r="E6" s="637">
        <v>6</v>
      </c>
      <c r="F6" s="637">
        <v>4</v>
      </c>
      <c r="G6" s="544">
        <v>5</v>
      </c>
      <c r="H6" s="544"/>
      <c r="I6" s="544">
        <v>5</v>
      </c>
      <c r="J6" s="544"/>
      <c r="K6" s="544">
        <v>5</v>
      </c>
      <c r="L6" s="544"/>
      <c r="M6" s="544">
        <v>5</v>
      </c>
      <c r="N6" s="544">
        <v>4</v>
      </c>
      <c r="O6" s="544">
        <v>5</v>
      </c>
      <c r="P6" s="544">
        <v>344</v>
      </c>
      <c r="Q6" s="544">
        <f>O6*$O$5+M6*$M$5+K6*$K$5+I6*$I$5+G6*$G$5+E6*$E$5</f>
        <v>140</v>
      </c>
      <c r="R6" s="635">
        <f>Q6/$Q$5</f>
        <v>5.185185185185185</v>
      </c>
      <c r="S6" s="544">
        <v>8</v>
      </c>
      <c r="T6" s="544"/>
      <c r="U6" s="544"/>
      <c r="V6" s="544"/>
      <c r="W6" s="544">
        <v>5</v>
      </c>
      <c r="X6" s="544"/>
      <c r="Y6" s="544">
        <v>5</v>
      </c>
      <c r="Z6" s="544"/>
      <c r="AA6" s="544">
        <v>7</v>
      </c>
      <c r="AB6" s="544"/>
      <c r="AC6" s="544">
        <v>5</v>
      </c>
      <c r="AD6" s="544"/>
      <c r="AE6" s="544">
        <v>6</v>
      </c>
      <c r="AF6" s="544"/>
      <c r="AG6" s="544">
        <v>6</v>
      </c>
      <c r="AH6" s="544">
        <v>3</v>
      </c>
      <c r="AI6" s="544">
        <v>5</v>
      </c>
      <c r="AJ6" s="544"/>
      <c r="AK6" s="544">
        <f>AI6*$AI$5+AG6*$AG$5+AE6*$AE$5+AC6*$AC$5+AA6*$AA$5+Y6*$Y$5+W6*$W$5</f>
        <v>132</v>
      </c>
      <c r="AL6" s="638">
        <f>AK6/$AK$5</f>
        <v>5.5</v>
      </c>
      <c r="AM6" s="638">
        <f>(AK6+Q6)/$AM$5</f>
        <v>5.333333333333333</v>
      </c>
      <c r="AN6" s="639" t="str">
        <f>IF(AM6&gt;=8.995,"Xuất sắc",IF(AM6&gt;=7.995,"Giỏi",IF(AM6&gt;=6.995,"Khá",IF(AM6&gt;=5.995,"TB Khá",IF(AM6&gt;=4.995,"Trung bình",IF(AM6&gt;=3.995,"Yếu",IF(AM6&lt;3.995,"Kém")))))))</f>
        <v>Trung bình</v>
      </c>
      <c r="AO6" s="876">
        <f>SUM((IF(E6&gt;=5,0,$E$5)),(IF(G6&gt;=5,0,$G$5)),(IF(I6&gt;=5,0,$I$5)),(IF(K6&gt;=5,0,$K$5)),(IF(M6&gt;=5,0,$M$5)),(IF(O6&gt;=5,0,$O$5)),(IF(AC6&gt;=5,0,$AC$5)),(IF(Y6&gt;=5,0,$Y$5)),(IF(AE6&gt;=5,0,$AE$5)),(IF(AI6&gt;=5,0,$AI$5)),(IF(AA6&gt;=5,0,$AA$30)),(IF(W6&gt;=5,0,$W$30)))</f>
        <v>0</v>
      </c>
      <c r="AP6" s="551" t="str">
        <f>IF($AM6&lt;3.495,"Thôi học",IF($AM6&lt;4.995,"Ngừng học",IF($AO6&gt;25,"Ngừng học","Lên lớp")))</f>
        <v>Lên lớp</v>
      </c>
      <c r="AQ6" s="544">
        <v>7</v>
      </c>
      <c r="AR6" s="646"/>
      <c r="AS6" s="544">
        <v>6</v>
      </c>
      <c r="AT6" s="646"/>
      <c r="AU6" s="544">
        <v>6</v>
      </c>
      <c r="AV6" s="646"/>
      <c r="AW6" s="544">
        <v>7</v>
      </c>
      <c r="AX6" s="646"/>
      <c r="AY6" s="544">
        <v>6</v>
      </c>
      <c r="AZ6" s="646"/>
      <c r="BA6" s="544">
        <v>6</v>
      </c>
      <c r="BB6" s="646"/>
      <c r="BC6" s="544">
        <v>7</v>
      </c>
      <c r="BD6" s="646"/>
      <c r="BE6" s="544">
        <v>5</v>
      </c>
      <c r="BF6" s="646"/>
      <c r="BG6" s="544">
        <v>6</v>
      </c>
      <c r="BH6" s="646"/>
      <c r="BI6" s="544">
        <v>6</v>
      </c>
      <c r="BJ6" s="646"/>
      <c r="BK6" s="637">
        <f>BI6*$BI$5+BG6*$BG$5+BE6*$BE$5+BC6*$BC$5+BA6*$BA$5+AY6*$AY$5+AW6*$AW$5+AU6*$AU$5+AS6*$AS$5+AQ6*$AQ$5</f>
        <v>210</v>
      </c>
      <c r="BL6" s="732">
        <f>BK6/$BK$5</f>
        <v>6.176470588235294</v>
      </c>
      <c r="BM6" s="859">
        <f>SUM((IF(AQ6&gt;=5,0,$AQ$5)),(IF(AS6&gt;=5,0,$AS$5)),(IF(AU6&gt;=5,0,$AU$5)),(IF(AW6&gt;=5,0,$AW$5)),(IF(AY6&gt;=5,0,$AY$5)),(IF(BA6&gt;=5,0,$BA$5)),(IF(BC6&gt;=5,0,$BC$5)),(IF(BE6&gt;=5,0,$BE$5)),(IF(BG6&gt;=5,0,$BG$5)),(IF(BI6&gt;=5,0,$BI$5)),AO6)</f>
        <v>0</v>
      </c>
      <c r="BN6" s="795">
        <v>5</v>
      </c>
      <c r="BO6" s="637"/>
      <c r="BP6" s="637">
        <v>7</v>
      </c>
      <c r="BQ6" s="637"/>
      <c r="BR6" s="637">
        <v>5</v>
      </c>
      <c r="BS6" s="637"/>
      <c r="BT6" s="637">
        <v>8</v>
      </c>
      <c r="BU6" s="637"/>
      <c r="BV6" s="637">
        <v>8</v>
      </c>
      <c r="BW6" s="637"/>
      <c r="BX6" s="637">
        <v>9</v>
      </c>
      <c r="BY6" s="637"/>
      <c r="BZ6" s="637">
        <v>8</v>
      </c>
      <c r="CA6" s="637"/>
      <c r="CB6" s="637">
        <v>7</v>
      </c>
      <c r="CC6" s="637"/>
      <c r="CD6" s="641">
        <v>9</v>
      </c>
      <c r="CE6" s="641"/>
      <c r="CF6" s="686">
        <f>CD6*$CD$5+CB6*$CB$5+BZ6*$BZ$5+BX6*$BX$5+BV6*$BV$5+BT6*$BT$5+BR6*$BR$5+BP6*$BP$5+BN6*$BN$5</f>
        <v>190</v>
      </c>
      <c r="CG6" s="687">
        <f>CF6/$CF$5</f>
        <v>7.3076923076923075</v>
      </c>
      <c r="CH6" s="687">
        <f>(CF6+BK6)/$CH$5</f>
        <v>6.666666666666667</v>
      </c>
      <c r="CI6" s="688" t="str">
        <f>IF(CH6&gt;=8.995,"Xuất sắc",IF(CH6&gt;=7.995,"Giỏi",IF(CH6&gt;=6.995,"Khá",IF(CH6&gt;=5.995,"TB Khá",IF(CH6&gt;=4.995,"Trung bình",IF(CH6&gt;=3.995,"Yếu",IF(CH6&lt;3.995,"Kém")))))))</f>
        <v>TB Khá</v>
      </c>
      <c r="CJ6" s="951">
        <f>SUM((IF(BN6&gt;=5,0,$BN$5)),(IF(BP6&gt;=5,0,$BP$5)),(IF(BR6&gt;=5,0,$BR$5)),(IF(BT6&gt;=5,0,$BT$5)),(IF(BV6&gt;=5,0,$BV$5)),(IF(BX6&gt;=5,0,$BX$5)),(IF(BZ6&gt;=5,0,$BZ$5)),(IF(CB6&gt;=5,0,$CB$5)),(IF(CD6&gt;=5,0,$CD$5)),BM6)</f>
        <v>0</v>
      </c>
      <c r="CK6" s="690" t="str">
        <f>IF($CH6&lt;3.495,"Thôi học",IF($CH6&lt;4.995,"Ngừng học",IF($CH6&gt;25,"Ngừng học","lên lớp")))</f>
        <v>lên lớp</v>
      </c>
      <c r="CL6" s="544">
        <v>8</v>
      </c>
      <c r="CM6" s="646"/>
      <c r="CN6" s="544">
        <v>8</v>
      </c>
      <c r="CO6" s="646"/>
      <c r="CP6" s="544">
        <v>7</v>
      </c>
      <c r="CQ6" s="646"/>
      <c r="CR6" s="544">
        <v>7</v>
      </c>
      <c r="CS6" s="646"/>
      <c r="CT6" s="544">
        <v>9</v>
      </c>
      <c r="CU6" s="646"/>
      <c r="CV6" s="544">
        <v>6</v>
      </c>
      <c r="CW6" s="646"/>
      <c r="CX6" s="544">
        <v>8</v>
      </c>
      <c r="CY6" s="646"/>
      <c r="CZ6" s="637">
        <f>CX6*$CX$5+CV6*$CV$5+CT6*$CT$5+CR6*$CR$5+CP6*$CP$5+CN6*$CN$5+CL6*$CL$5</f>
        <v>226</v>
      </c>
      <c r="DA6" s="732">
        <f>CZ6/$CZ$5</f>
        <v>7.793103448275862</v>
      </c>
      <c r="DB6" s="930">
        <f>SUM((IF(CL6&gt;=5,0,$CL$5)),(IF(CN6&gt;=5,0,$CN$5)),(IF(CP6&gt;=5,0,$CP$5)),(IF(CR6&gt;=5,0,$CR$5)),(IF(CT6&gt;=5,0,$CT$5)),(IF(CV6&gt;=5,0,$CV$5)),(IF(CX6&gt;=5,0,$CX$5)),CJ6)</f>
        <v>0</v>
      </c>
      <c r="DC6" s="933" t="str">
        <f>IF(DA6&gt;=8.995,"Xuất sắc",IF(DA6&gt;=7.995,"Giỏi",IF(DA6&gt;=6.995,"Khá",IF(DA6&gt;=5.995,"TB Khá",IF(DA6&gt;=4.995,"Trung bình",IF(DA6&gt;=3.995,"Yếu",IF(DA6&lt;3.995,"Kém")))))))</f>
        <v>Khá</v>
      </c>
      <c r="DD6" s="637"/>
      <c r="DE6" s="637"/>
      <c r="DF6" s="637"/>
      <c r="DG6" s="637"/>
      <c r="DH6" s="637"/>
      <c r="DI6" s="637"/>
      <c r="DJ6" s="637"/>
      <c r="DK6" s="637"/>
      <c r="DL6" s="637"/>
      <c r="DM6" s="637"/>
      <c r="DN6" s="637"/>
      <c r="DO6" s="637"/>
      <c r="DP6" s="637"/>
      <c r="DQ6" s="637"/>
      <c r="DR6" s="637"/>
      <c r="DS6" s="641"/>
      <c r="DT6" s="641"/>
      <c r="DU6" s="686" t="e">
        <f>DS6*$CD$5+DQ6*$CB$5+DO6*$BZ$5+DM6*$BX$5+DK6*$BV$5+DI6*$BT$5+DG6*$BR$5+DE6*$BP$5+DC6*$BN$5</f>
        <v>#VALUE!</v>
      </c>
      <c r="DV6" s="687" t="e">
        <f>DU6/$CF$5</f>
        <v>#VALUE!</v>
      </c>
      <c r="DW6" s="687" t="e">
        <f>(DU6+CZ6)/$CH$5</f>
        <v>#VALUE!</v>
      </c>
      <c r="DX6" s="688" t="e">
        <f>IF(DW6&gt;=8.995,"Xuất sắc",IF(DW6&gt;=7.995,"Giỏi",IF(DW6&gt;=6.995,"Khá",IF(DW6&gt;=5.995,"TB Khá",IF(DW6&gt;=4.995,"Trung bình",IF(DW6&gt;=3.995,"Yếu",IF(DW6&lt;3.995,"Kém")))))))</f>
        <v>#VALUE!</v>
      </c>
      <c r="DY6" s="686">
        <f aca="true" t="shared" si="0" ref="DY6:DY17">SUM((IF(DC6&gt;=5,0,$BN$5)),(IF(DE6&gt;=5,0,$BP$5)),(IF(DG6&gt;=5,0,$BR$5)),(IF(DI6&gt;=5,0,$BT$5)),(IF(DK6&gt;=5,0,$BV$5)),(IF(DM6&gt;=5,0,$BX$5)),(IF(DO6&gt;=5,0,$BZ$5)),(IF(DQ6&gt;=5,0,$CB$5)),(IF(DS6&gt;=5,0,$CD$5)),DB6)</f>
        <v>23</v>
      </c>
      <c r="DZ6" s="690" t="str">
        <f>IF($CH6&lt;3.495,"Thôi học",IF($CH6&lt;4.995,"Ngừng học",IF($CH6&gt;25,"Ngừng học","lên lớp")))</f>
        <v>lên lớp</v>
      </c>
      <c r="EA6" s="641"/>
      <c r="EB6" s="641"/>
      <c r="EC6" s="641"/>
      <c r="ED6" s="641"/>
      <c r="EE6" s="641"/>
      <c r="EF6" s="648"/>
    </row>
    <row r="7" spans="1:136" ht="15" customHeight="1">
      <c r="A7" s="633">
        <v>2</v>
      </c>
      <c r="B7" s="548" t="s">
        <v>173</v>
      </c>
      <c r="C7" s="511" t="s">
        <v>167</v>
      </c>
      <c r="D7" s="789">
        <v>33824</v>
      </c>
      <c r="E7" s="637">
        <v>5</v>
      </c>
      <c r="F7" s="637"/>
      <c r="G7" s="544">
        <v>5</v>
      </c>
      <c r="H7" s="544"/>
      <c r="I7" s="544">
        <v>5</v>
      </c>
      <c r="J7" s="544"/>
      <c r="K7" s="544">
        <v>5</v>
      </c>
      <c r="L7" s="544"/>
      <c r="M7" s="544">
        <v>5</v>
      </c>
      <c r="N7" s="544"/>
      <c r="O7" s="544">
        <v>6</v>
      </c>
      <c r="P7" s="544"/>
      <c r="Q7" s="544">
        <f>O7*$O$5+M7*$M$5+K7*$K$5+I7*$I$5+G7*$G$5+E7*$E$5</f>
        <v>140</v>
      </c>
      <c r="R7" s="635">
        <f>Q7/$Q$5</f>
        <v>5.185185185185185</v>
      </c>
      <c r="S7" s="544">
        <v>8</v>
      </c>
      <c r="T7" s="544"/>
      <c r="U7" s="544"/>
      <c r="V7" s="678"/>
      <c r="W7" s="544">
        <v>5</v>
      </c>
      <c r="X7" s="678"/>
      <c r="Y7" s="544">
        <v>4</v>
      </c>
      <c r="Z7" s="544">
        <v>3</v>
      </c>
      <c r="AA7" s="544">
        <v>6</v>
      </c>
      <c r="AB7" s="678"/>
      <c r="AC7" s="544">
        <v>6</v>
      </c>
      <c r="AD7" s="544" t="s">
        <v>425</v>
      </c>
      <c r="AE7" s="544">
        <v>6</v>
      </c>
      <c r="AF7" s="544"/>
      <c r="AG7" s="544">
        <v>5</v>
      </c>
      <c r="AH7" s="678" t="s">
        <v>411</v>
      </c>
      <c r="AI7" s="544">
        <v>6</v>
      </c>
      <c r="AJ7" s="544"/>
      <c r="AK7" s="544">
        <f aca="true" t="shared" si="1" ref="AK7:AK17">AI7*$AI$5+AG7*$AG$5+AE7*$AE$5+AC7*$AC$5+AA7*$AA$5+Y7*$Y$5+W7*$W$5</f>
        <v>129</v>
      </c>
      <c r="AL7" s="638">
        <f>AK7/$AK$5</f>
        <v>5.375</v>
      </c>
      <c r="AM7" s="638">
        <f>(AK7+Q7)/$AM$5</f>
        <v>5.2745098039215685</v>
      </c>
      <c r="AN7" s="639" t="str">
        <f aca="true" t="shared" si="2" ref="AN7:AN17">IF(AM7&gt;=8.995,"Xuất sắc",IF(AM7&gt;=7.995,"Giỏi",IF(AM7&gt;=6.995,"Khá",IF(AM7&gt;=5.995,"TB Khá",IF(AM7&gt;=4.995,"Trung bình",IF(AM7&gt;=3.995,"Yếu",IF(AM7&lt;3.995,"Kém")))))))</f>
        <v>Trung bình</v>
      </c>
      <c r="AO7" s="876">
        <f aca="true" t="shared" si="3" ref="AO7:AO17">SUM((IF(E7&gt;=5,0,$E$5)),(IF(G7&gt;=5,0,$G$5)),(IF(I7&gt;=5,0,$I$5)),(IF(K7&gt;=5,0,$K$5)),(IF(M7&gt;=5,0,$M$5)),(IF(O7&gt;=5,0,$O$5)),(IF(AC7&gt;=5,0,$AC$5)),(IF(Y7&gt;=5,0,$Y$5)),(IF(AE7&gt;=5,0,$AE$5)),(IF(AI7&gt;=5,0,$AI$5)),(IF(AA7&gt;=5,0,$AA$30)),(IF(W7&gt;=5,0,$W$30)))</f>
        <v>3</v>
      </c>
      <c r="AP7" s="551" t="str">
        <f aca="true" t="shared" si="4" ref="AP7:AP17">IF($AM7&lt;3.495,"Thôi học",IF($AM7&lt;4.995,"Ngừng học",IF($AO7&gt;25,"Ngừng học","Lên lớp")))</f>
        <v>Lên lớp</v>
      </c>
      <c r="AQ7" s="544">
        <v>7</v>
      </c>
      <c r="AR7" s="646"/>
      <c r="AS7" s="544">
        <v>7</v>
      </c>
      <c r="AT7" s="646"/>
      <c r="AU7" s="544">
        <v>5</v>
      </c>
      <c r="AV7" s="646"/>
      <c r="AW7" s="544">
        <v>5</v>
      </c>
      <c r="AX7" s="646"/>
      <c r="AY7" s="544">
        <v>6</v>
      </c>
      <c r="AZ7" s="646"/>
      <c r="BA7" s="544">
        <v>6</v>
      </c>
      <c r="BB7" s="646"/>
      <c r="BC7" s="544">
        <v>7</v>
      </c>
      <c r="BD7" s="646"/>
      <c r="BE7" s="544">
        <v>6</v>
      </c>
      <c r="BF7" s="646"/>
      <c r="BG7" s="544">
        <v>6</v>
      </c>
      <c r="BH7" s="646"/>
      <c r="BI7" s="544">
        <v>5</v>
      </c>
      <c r="BJ7" s="646"/>
      <c r="BK7" s="637">
        <f aca="true" t="shared" si="5" ref="BK7:BK17">BI7*$BI$5+BG7*$BG$5+BE7*$BE$5+BC7*$BC$5+BA7*$BA$5+AY7*$AY$5+AW7*$AW$5+AU7*$AU$5+AS7*$AS$5+AQ7*$AQ$5</f>
        <v>206</v>
      </c>
      <c r="BL7" s="732">
        <f aca="true" t="shared" si="6" ref="BL7:BL17">BK7/$BK$5</f>
        <v>6.0588235294117645</v>
      </c>
      <c r="BM7" s="860">
        <f aca="true" t="shared" si="7" ref="BM7:BM17">SUM((IF(AQ7&gt;=5,0,$AQ$5)),(IF(AS7&gt;=5,0,$AS$5)),(IF(AU7&gt;=5,0,$AU$5)),(IF(AW7&gt;=5,0,$AW$5)),(IF(AY7&gt;=5,0,$AY$5)),(IF(BA7&gt;=5,0,$BA$5)),(IF(BC7&gt;=5,0,$BC$5)),(IF(BE7&gt;=5,0,$BE$5)),(IF(BG7&gt;=5,0,$BG$5)),(IF(BI7&gt;=5,0,$BI$5)),AO7)</f>
        <v>3</v>
      </c>
      <c r="BN7" s="637">
        <v>6</v>
      </c>
      <c r="BO7" s="637"/>
      <c r="BP7" s="637">
        <v>5</v>
      </c>
      <c r="BQ7" s="637"/>
      <c r="BR7" s="637">
        <v>6</v>
      </c>
      <c r="BS7" s="637">
        <v>4</v>
      </c>
      <c r="BT7" s="637">
        <v>7</v>
      </c>
      <c r="BU7" s="637"/>
      <c r="BV7" s="637">
        <v>7</v>
      </c>
      <c r="BW7" s="637"/>
      <c r="BX7" s="637">
        <v>8</v>
      </c>
      <c r="BY7" s="637"/>
      <c r="BZ7" s="637">
        <v>8</v>
      </c>
      <c r="CA7" s="637"/>
      <c r="CB7" s="637">
        <v>7</v>
      </c>
      <c r="CC7" s="637"/>
      <c r="CD7" s="641">
        <v>9</v>
      </c>
      <c r="CE7" s="641"/>
      <c r="CF7" s="544">
        <f aca="true" t="shared" si="8" ref="CF7:CF17">CD7*$CD$5+CB7*$CB$5+BZ7*$BZ$5+BX7*$BX$5+BV7*$BV$5+BT7*$BT$5+BR7*$BR$5+BP7*$BP$5+BN7*$BN$5</f>
        <v>176</v>
      </c>
      <c r="CG7" s="638">
        <f aca="true" t="shared" si="9" ref="CG7:CG17">CF7/$CF$5</f>
        <v>6.769230769230769</v>
      </c>
      <c r="CH7" s="638">
        <f aca="true" t="shared" si="10" ref="CH7:CH17">(CF7+BK7)/$CH$5</f>
        <v>6.366666666666666</v>
      </c>
      <c r="CI7" s="639" t="str">
        <f aca="true" t="shared" si="11" ref="CI7:CI17">IF(CH7&gt;=8.995,"Xuất sắc",IF(CH7&gt;=7.995,"Giỏi",IF(CH7&gt;=6.995,"Khá",IF(CH7&gt;=5.995,"TB Khá",IF(CH7&gt;=4.995,"Trung bình",IF(CH7&gt;=3.995,"Yếu",IF(CH7&lt;3.995,"Kém")))))))</f>
        <v>TB Khá</v>
      </c>
      <c r="CJ7" s="884">
        <f aca="true" t="shared" si="12" ref="CJ7:CJ17">SUM((IF(BN7&gt;=5,0,$BN$5)),(IF(BP7&gt;=5,0,$BP$5)),(IF(BR7&gt;=5,0,$BR$5)),(IF(BT7&gt;=5,0,$BT$5)),(IF(BV7&gt;=5,0,$BV$5)),(IF(BX7&gt;=5,0,$BX$5)),(IF(BZ7&gt;=5,0,$BZ$5)),(IF(CB7&gt;=5,0,$CB$5)),(IF(CD7&gt;=5,0,$CD$5)),BM7)</f>
        <v>3</v>
      </c>
      <c r="CK7" s="551" t="str">
        <f aca="true" t="shared" si="13" ref="CK7:CK17">IF($CH7&lt;3.495,"Thôi học",IF($CH7&lt;4.995,"Ngừng học",IF($CH7&gt;25,"Ngừng học","lên lớp")))</f>
        <v>lên lớp</v>
      </c>
      <c r="CL7" s="544">
        <v>6</v>
      </c>
      <c r="CM7" s="646"/>
      <c r="CN7" s="544">
        <v>7</v>
      </c>
      <c r="CO7" s="646"/>
      <c r="CP7" s="544">
        <v>7</v>
      </c>
      <c r="CQ7" s="646"/>
      <c r="CR7" s="544">
        <v>7</v>
      </c>
      <c r="CS7" s="646"/>
      <c r="CT7" s="544">
        <v>6</v>
      </c>
      <c r="CU7" s="646"/>
      <c r="CV7" s="544">
        <v>6</v>
      </c>
      <c r="CW7" s="646"/>
      <c r="CX7" s="544">
        <v>7</v>
      </c>
      <c r="CY7" s="646"/>
      <c r="CZ7" s="637">
        <f aca="true" t="shared" si="14" ref="CZ7:CZ17">CX7*$CX$5+CV7*$CV$5+CT7*$CT$5+CR7*$CR$5+CP7*$CP$5+CN7*$CN$5+CL7*$CL$5</f>
        <v>190</v>
      </c>
      <c r="DA7" s="732">
        <f aca="true" t="shared" si="15" ref="DA7:DA17">CZ7/$CZ$5</f>
        <v>6.551724137931035</v>
      </c>
      <c r="DB7" s="931">
        <f aca="true" t="shared" si="16" ref="DB7:DB17">SUM((IF(CL7&gt;=5,0,$CL$5)),(IF(CN7&gt;=5,0,$CN$5)),(IF(CP7&gt;=5,0,$CP$5)),(IF(CR7&gt;=5,0,$CR$5)),(IF(CT7&gt;=5,0,$CT$5)),(IF(CV7&gt;=5,0,$CV$5)),(IF(CX7&gt;=5,0,$CX$5)),CJ7)</f>
        <v>3</v>
      </c>
      <c r="DC7" s="933" t="str">
        <f aca="true" t="shared" si="17" ref="DC7:DC17">IF(DA7&gt;=8.995,"Xuất sắc",IF(DA7&gt;=7.995,"Giỏi",IF(DA7&gt;=6.995,"Khá",IF(DA7&gt;=5.995,"TB Khá",IF(DA7&gt;=4.995,"Trung bình",IF(DA7&gt;=3.995,"Yếu",IF(DA7&lt;3.995,"Kém")))))))</f>
        <v>TB Khá</v>
      </c>
      <c r="DD7" s="637"/>
      <c r="DE7" s="637"/>
      <c r="DF7" s="637"/>
      <c r="DG7" s="637"/>
      <c r="DH7" s="637"/>
      <c r="DI7" s="637"/>
      <c r="DJ7" s="637"/>
      <c r="DK7" s="637"/>
      <c r="DL7" s="637"/>
      <c r="DM7" s="637"/>
      <c r="DN7" s="637"/>
      <c r="DO7" s="637"/>
      <c r="DP7" s="637"/>
      <c r="DQ7" s="637"/>
      <c r="DR7" s="637"/>
      <c r="DS7" s="641"/>
      <c r="DT7" s="641"/>
      <c r="DU7" s="544" t="e">
        <f aca="true" t="shared" si="18" ref="DU7:DU17">DS7*$CD$5+DQ7*$CB$5+DO7*$BZ$5+DM7*$BX$5+DK7*$BV$5+DI7*$BT$5+DG7*$BR$5+DE7*$BP$5+DC7*$BN$5</f>
        <v>#VALUE!</v>
      </c>
      <c r="DV7" s="638" t="e">
        <f aca="true" t="shared" si="19" ref="DV7:DV17">DU7/$CF$5</f>
        <v>#VALUE!</v>
      </c>
      <c r="DW7" s="638" t="e">
        <f aca="true" t="shared" si="20" ref="DW7:DW17">(DU7+CZ7)/$CH$5</f>
        <v>#VALUE!</v>
      </c>
      <c r="DX7" s="639" t="e">
        <f aca="true" t="shared" si="21" ref="DX7:DX17">IF(DW7&gt;=8.995,"Xuất sắc",IF(DW7&gt;=7.995,"Giỏi",IF(DW7&gt;=6.995,"Khá",IF(DW7&gt;=5.995,"TB Khá",IF(DW7&gt;=4.995,"Trung bình",IF(DW7&gt;=3.995,"Yếu",IF(DW7&lt;3.995,"Kém")))))))</f>
        <v>#VALUE!</v>
      </c>
      <c r="DY7" s="544">
        <f t="shared" si="0"/>
        <v>26</v>
      </c>
      <c r="DZ7" s="551" t="str">
        <f aca="true" t="shared" si="22" ref="DZ7:DZ17">IF($CH7&lt;3.495,"Thôi học",IF($CH7&lt;4.995,"Ngừng học",IF($CH7&gt;25,"Ngừng học","lên lớp")))</f>
        <v>lên lớp</v>
      </c>
      <c r="EA7" s="641"/>
      <c r="EB7" s="641"/>
      <c r="EC7" s="641"/>
      <c r="ED7" s="641"/>
      <c r="EE7" s="641"/>
      <c r="EF7" s="648"/>
    </row>
    <row r="8" spans="1:136" ht="15" customHeight="1">
      <c r="A8" s="633">
        <v>3</v>
      </c>
      <c r="B8" s="556" t="s">
        <v>200</v>
      </c>
      <c r="C8" s="557" t="s">
        <v>171</v>
      </c>
      <c r="D8" s="932" t="s">
        <v>511</v>
      </c>
      <c r="E8" s="544">
        <v>8</v>
      </c>
      <c r="F8" s="544"/>
      <c r="G8" s="544">
        <v>6</v>
      </c>
      <c r="H8" s="544"/>
      <c r="I8" s="544">
        <v>8</v>
      </c>
      <c r="J8" s="544"/>
      <c r="K8" s="544">
        <v>7</v>
      </c>
      <c r="L8" s="544"/>
      <c r="M8" s="544">
        <v>6</v>
      </c>
      <c r="N8" s="544"/>
      <c r="O8" s="544">
        <v>6</v>
      </c>
      <c r="P8" s="544"/>
      <c r="Q8" s="544">
        <f aca="true" t="shared" si="23" ref="Q8:Q16">O8*$O$5+M8*$M$5+K8*$K$5+I8*$I$5+G8*$G$5+E8*$E$5</f>
        <v>185</v>
      </c>
      <c r="R8" s="635">
        <f aca="true" t="shared" si="24" ref="R8:R16">Q8/$Q$5</f>
        <v>6.851851851851852</v>
      </c>
      <c r="S8" s="544">
        <v>7</v>
      </c>
      <c r="T8" s="544"/>
      <c r="U8" s="544"/>
      <c r="V8" s="640"/>
      <c r="W8" s="544">
        <v>6</v>
      </c>
      <c r="X8" s="640"/>
      <c r="Y8" s="544">
        <v>7</v>
      </c>
      <c r="Z8" s="544"/>
      <c r="AA8" s="544">
        <v>7</v>
      </c>
      <c r="AB8" s="640"/>
      <c r="AC8" s="544">
        <v>5</v>
      </c>
      <c r="AD8" s="544"/>
      <c r="AE8" s="544">
        <v>8</v>
      </c>
      <c r="AF8" s="544"/>
      <c r="AG8" s="544">
        <v>6</v>
      </c>
      <c r="AH8" s="640"/>
      <c r="AI8" s="544">
        <v>7</v>
      </c>
      <c r="AJ8" s="544"/>
      <c r="AK8" s="544">
        <f t="shared" si="1"/>
        <v>157</v>
      </c>
      <c r="AL8" s="638">
        <f aca="true" t="shared" si="25" ref="AL8:AL16">AK8/$AK$5</f>
        <v>6.541666666666667</v>
      </c>
      <c r="AM8" s="638">
        <f aca="true" t="shared" si="26" ref="AM8:AM16">(AK8+Q8)/$AM$5</f>
        <v>6.705882352941177</v>
      </c>
      <c r="AN8" s="639" t="str">
        <f t="shared" si="2"/>
        <v>TB Khá</v>
      </c>
      <c r="AO8" s="876">
        <f t="shared" si="3"/>
        <v>0</v>
      </c>
      <c r="AP8" s="551" t="str">
        <f t="shared" si="4"/>
        <v>Lên lớp</v>
      </c>
      <c r="AQ8" s="544">
        <v>7</v>
      </c>
      <c r="AR8" s="678"/>
      <c r="AS8" s="544">
        <v>9</v>
      </c>
      <c r="AT8" s="678"/>
      <c r="AU8" s="544">
        <v>7</v>
      </c>
      <c r="AV8" s="678"/>
      <c r="AW8" s="544">
        <v>6</v>
      </c>
      <c r="AX8" s="678"/>
      <c r="AY8" s="544">
        <v>8</v>
      </c>
      <c r="AZ8" s="678"/>
      <c r="BA8" s="544">
        <v>6</v>
      </c>
      <c r="BB8" s="678"/>
      <c r="BC8" s="544">
        <v>7</v>
      </c>
      <c r="BD8" s="678"/>
      <c r="BE8" s="544">
        <v>6</v>
      </c>
      <c r="BF8" s="678"/>
      <c r="BG8" s="544">
        <v>5</v>
      </c>
      <c r="BH8" s="678"/>
      <c r="BI8" s="544">
        <v>7</v>
      </c>
      <c r="BJ8" s="678"/>
      <c r="BK8" s="637">
        <f t="shared" si="5"/>
        <v>234</v>
      </c>
      <c r="BL8" s="732">
        <f t="shared" si="6"/>
        <v>6.882352941176471</v>
      </c>
      <c r="BM8" s="860">
        <f t="shared" si="7"/>
        <v>0</v>
      </c>
      <c r="BN8" s="926">
        <v>7</v>
      </c>
      <c r="BO8" s="926"/>
      <c r="BP8" s="926">
        <v>8</v>
      </c>
      <c r="BQ8" s="926"/>
      <c r="BR8" s="926">
        <v>7</v>
      </c>
      <c r="BS8" s="926"/>
      <c r="BT8" s="926">
        <v>8</v>
      </c>
      <c r="BU8" s="926"/>
      <c r="BV8" s="926">
        <v>8</v>
      </c>
      <c r="BW8" s="926"/>
      <c r="BX8" s="926">
        <v>8</v>
      </c>
      <c r="BY8" s="926"/>
      <c r="BZ8" s="926">
        <v>8</v>
      </c>
      <c r="CA8" s="926"/>
      <c r="CB8" s="926">
        <v>7</v>
      </c>
      <c r="CC8" s="926"/>
      <c r="CD8" s="927" t="s">
        <v>564</v>
      </c>
      <c r="CE8" s="927"/>
      <c r="CF8" s="544">
        <f t="shared" si="8"/>
        <v>201</v>
      </c>
      <c r="CG8" s="638">
        <f t="shared" si="9"/>
        <v>7.730769230769231</v>
      </c>
      <c r="CH8" s="638">
        <f t="shared" si="10"/>
        <v>7.25</v>
      </c>
      <c r="CI8" s="639" t="str">
        <f t="shared" si="11"/>
        <v>Khá</v>
      </c>
      <c r="CJ8" s="884">
        <f t="shared" si="12"/>
        <v>0</v>
      </c>
      <c r="CK8" s="551" t="str">
        <f t="shared" si="13"/>
        <v>lên lớp</v>
      </c>
      <c r="CL8" s="544">
        <v>8</v>
      </c>
      <c r="CM8" s="678"/>
      <c r="CN8" s="544">
        <v>8</v>
      </c>
      <c r="CO8" s="678"/>
      <c r="CP8" s="544">
        <v>8</v>
      </c>
      <c r="CQ8" s="678"/>
      <c r="CR8" s="544">
        <v>7</v>
      </c>
      <c r="CS8" s="678"/>
      <c r="CT8" s="544">
        <v>9</v>
      </c>
      <c r="CU8" s="678"/>
      <c r="CV8" s="544">
        <v>6</v>
      </c>
      <c r="CW8" s="678"/>
      <c r="CX8" s="544">
        <v>9</v>
      </c>
      <c r="CY8" s="678"/>
      <c r="CZ8" s="637">
        <f t="shared" si="14"/>
        <v>235</v>
      </c>
      <c r="DA8" s="732">
        <f t="shared" si="15"/>
        <v>8.10344827586207</v>
      </c>
      <c r="DB8" s="931">
        <f t="shared" si="16"/>
        <v>0</v>
      </c>
      <c r="DC8" s="933" t="str">
        <f t="shared" si="17"/>
        <v>Giỏi</v>
      </c>
      <c r="DD8" s="926"/>
      <c r="DE8" s="926"/>
      <c r="DF8" s="926"/>
      <c r="DG8" s="926"/>
      <c r="DH8" s="926"/>
      <c r="DI8" s="926"/>
      <c r="DJ8" s="926"/>
      <c r="DK8" s="926"/>
      <c r="DL8" s="926"/>
      <c r="DM8" s="926"/>
      <c r="DN8" s="926"/>
      <c r="DO8" s="926"/>
      <c r="DP8" s="926"/>
      <c r="DQ8" s="926"/>
      <c r="DR8" s="926"/>
      <c r="DS8" s="927"/>
      <c r="DT8" s="927"/>
      <c r="DU8" s="544" t="e">
        <f t="shared" si="18"/>
        <v>#VALUE!</v>
      </c>
      <c r="DV8" s="638" t="e">
        <f t="shared" si="19"/>
        <v>#VALUE!</v>
      </c>
      <c r="DW8" s="638" t="e">
        <f t="shared" si="20"/>
        <v>#VALUE!</v>
      </c>
      <c r="DX8" s="639" t="e">
        <f t="shared" si="21"/>
        <v>#VALUE!</v>
      </c>
      <c r="DY8" s="544">
        <f t="shared" si="0"/>
        <v>23</v>
      </c>
      <c r="DZ8" s="551" t="str">
        <f t="shared" si="22"/>
        <v>lên lớp</v>
      </c>
      <c r="EA8" s="929" t="s">
        <v>28</v>
      </c>
      <c r="EB8" s="929" t="s">
        <v>28</v>
      </c>
      <c r="EC8" s="929" t="s">
        <v>28</v>
      </c>
      <c r="ED8" s="929" t="s">
        <v>28</v>
      </c>
      <c r="EE8" s="929" t="s">
        <v>28</v>
      </c>
      <c r="EF8" s="648"/>
    </row>
    <row r="9" spans="1:136" ht="15" customHeight="1">
      <c r="A9" s="633">
        <v>4</v>
      </c>
      <c r="B9" s="548" t="s">
        <v>347</v>
      </c>
      <c r="C9" s="511" t="s">
        <v>63</v>
      </c>
      <c r="D9" s="790" t="s">
        <v>512</v>
      </c>
      <c r="E9" s="679">
        <v>6</v>
      </c>
      <c r="F9" s="679"/>
      <c r="G9" s="544">
        <v>4</v>
      </c>
      <c r="H9" s="544">
        <v>2</v>
      </c>
      <c r="I9" s="544">
        <v>5</v>
      </c>
      <c r="J9" s="544">
        <v>4</v>
      </c>
      <c r="K9" s="544">
        <v>8</v>
      </c>
      <c r="L9" s="544"/>
      <c r="M9" s="544">
        <v>5</v>
      </c>
      <c r="N9" s="544"/>
      <c r="O9" s="544">
        <v>5</v>
      </c>
      <c r="P9" s="544" t="s">
        <v>425</v>
      </c>
      <c r="Q9" s="544">
        <f t="shared" si="23"/>
        <v>145</v>
      </c>
      <c r="R9" s="635">
        <f t="shared" si="24"/>
        <v>5.37037037037037</v>
      </c>
      <c r="S9" s="544">
        <v>7</v>
      </c>
      <c r="T9" s="544"/>
      <c r="U9" s="544"/>
      <c r="V9" s="640"/>
      <c r="W9" s="544">
        <v>5</v>
      </c>
      <c r="X9" s="640"/>
      <c r="Y9" s="544">
        <v>5</v>
      </c>
      <c r="Z9" s="544"/>
      <c r="AA9" s="544">
        <v>6</v>
      </c>
      <c r="AB9" s="640" t="s">
        <v>425</v>
      </c>
      <c r="AC9" s="544">
        <v>6</v>
      </c>
      <c r="AD9" s="544" t="s">
        <v>425</v>
      </c>
      <c r="AE9" s="544">
        <v>6</v>
      </c>
      <c r="AF9" s="544"/>
      <c r="AG9" s="544">
        <v>5</v>
      </c>
      <c r="AH9" s="640">
        <v>3</v>
      </c>
      <c r="AI9" s="544">
        <v>5</v>
      </c>
      <c r="AJ9" s="544"/>
      <c r="AK9" s="544">
        <f t="shared" si="1"/>
        <v>130</v>
      </c>
      <c r="AL9" s="638">
        <f t="shared" si="25"/>
        <v>5.416666666666667</v>
      </c>
      <c r="AM9" s="638">
        <f t="shared" si="26"/>
        <v>5.392156862745098</v>
      </c>
      <c r="AN9" s="639" t="str">
        <f t="shared" si="2"/>
        <v>Trung bình</v>
      </c>
      <c r="AO9" s="876">
        <f t="shared" si="3"/>
        <v>4</v>
      </c>
      <c r="AP9" s="551" t="str">
        <f t="shared" si="4"/>
        <v>Lên lớp</v>
      </c>
      <c r="AQ9" s="544">
        <v>5</v>
      </c>
      <c r="AR9" s="646"/>
      <c r="AS9" s="544">
        <v>6</v>
      </c>
      <c r="AT9" s="646"/>
      <c r="AU9" s="544">
        <v>5</v>
      </c>
      <c r="AV9" s="646"/>
      <c r="AW9" s="544">
        <v>6</v>
      </c>
      <c r="AX9" s="646"/>
      <c r="AY9" s="544">
        <v>5</v>
      </c>
      <c r="AZ9" s="646"/>
      <c r="BA9" s="544">
        <v>5</v>
      </c>
      <c r="BB9" s="646"/>
      <c r="BC9" s="544">
        <v>7</v>
      </c>
      <c r="BD9" s="646"/>
      <c r="BE9" s="544">
        <v>6</v>
      </c>
      <c r="BF9" s="646"/>
      <c r="BG9" s="544">
        <v>5</v>
      </c>
      <c r="BH9" s="646"/>
      <c r="BI9" s="544">
        <v>4</v>
      </c>
      <c r="BJ9" s="646">
        <v>3</v>
      </c>
      <c r="BK9" s="637">
        <f t="shared" si="5"/>
        <v>184</v>
      </c>
      <c r="BL9" s="732">
        <f t="shared" si="6"/>
        <v>5.411764705882353</v>
      </c>
      <c r="BM9" s="860">
        <f t="shared" si="7"/>
        <v>7</v>
      </c>
      <c r="BN9" s="544">
        <v>6</v>
      </c>
      <c r="BO9" s="544"/>
      <c r="BP9" s="544">
        <v>5</v>
      </c>
      <c r="BQ9" s="544">
        <v>4</v>
      </c>
      <c r="BR9" s="544">
        <v>5</v>
      </c>
      <c r="BS9" s="544"/>
      <c r="BT9" s="544">
        <v>6</v>
      </c>
      <c r="BU9" s="544"/>
      <c r="BV9" s="544">
        <v>7</v>
      </c>
      <c r="BW9" s="544"/>
      <c r="BX9" s="544">
        <v>6</v>
      </c>
      <c r="BY9" s="544"/>
      <c r="BZ9" s="544">
        <v>7</v>
      </c>
      <c r="CA9" s="544"/>
      <c r="CB9" s="544">
        <v>5</v>
      </c>
      <c r="CC9" s="544"/>
      <c r="CD9" s="646">
        <v>9</v>
      </c>
      <c r="CE9" s="646"/>
      <c r="CF9" s="544">
        <f t="shared" si="8"/>
        <v>154</v>
      </c>
      <c r="CG9" s="638">
        <f t="shared" si="9"/>
        <v>5.923076923076923</v>
      </c>
      <c r="CH9" s="638">
        <f t="shared" si="10"/>
        <v>5.633333333333334</v>
      </c>
      <c r="CI9" s="639" t="str">
        <f t="shared" si="11"/>
        <v>Trung bình</v>
      </c>
      <c r="CJ9" s="884">
        <f>SUM((IF(BN9&gt;=5,0,$BN$5)),(IF(BP9&gt;=5,0,$BP$5)),(IF(BR9&gt;=5,0,$BR$5)),(IF(BT9&gt;=5,0,$BT$5)),(IF(BV9&gt;=5,0,$BV$5)),(IF(BX9&gt;=5,0,$BX$5)),(IF(BZ9&gt;=5,0,$BZ$5)),(IF(CB9&gt;=5,0,$CB$5)),(IF(CD9&gt;=5,0,$CD$5)),BM9)</f>
        <v>7</v>
      </c>
      <c r="CK9" s="551" t="str">
        <f t="shared" si="13"/>
        <v>lên lớp</v>
      </c>
      <c r="CL9" s="544">
        <v>6</v>
      </c>
      <c r="CM9" s="646"/>
      <c r="CN9" s="544">
        <v>6</v>
      </c>
      <c r="CO9" s="646"/>
      <c r="CP9" s="544">
        <v>7</v>
      </c>
      <c r="CQ9" s="646"/>
      <c r="CR9" s="544">
        <v>6</v>
      </c>
      <c r="CS9" s="646"/>
      <c r="CT9" s="544">
        <v>5</v>
      </c>
      <c r="CU9" s="646"/>
      <c r="CV9" s="544">
        <v>5</v>
      </c>
      <c r="CW9" s="646"/>
      <c r="CX9" s="544">
        <v>6</v>
      </c>
      <c r="CY9" s="646"/>
      <c r="CZ9" s="637">
        <f t="shared" si="14"/>
        <v>172</v>
      </c>
      <c r="DA9" s="732">
        <f t="shared" si="15"/>
        <v>5.931034482758621</v>
      </c>
      <c r="DB9" s="931">
        <f t="shared" si="16"/>
        <v>7</v>
      </c>
      <c r="DC9" s="933" t="str">
        <f t="shared" si="17"/>
        <v>Trung bình</v>
      </c>
      <c r="DD9" s="544"/>
      <c r="DE9" s="544"/>
      <c r="DF9" s="544"/>
      <c r="DG9" s="544"/>
      <c r="DH9" s="544"/>
      <c r="DI9" s="544"/>
      <c r="DJ9" s="544"/>
      <c r="DK9" s="544"/>
      <c r="DL9" s="544"/>
      <c r="DM9" s="544"/>
      <c r="DN9" s="544"/>
      <c r="DO9" s="544"/>
      <c r="DP9" s="544"/>
      <c r="DQ9" s="544"/>
      <c r="DR9" s="544"/>
      <c r="DS9" s="646"/>
      <c r="DT9" s="646"/>
      <c r="DU9" s="544" t="e">
        <f t="shared" si="18"/>
        <v>#VALUE!</v>
      </c>
      <c r="DV9" s="638" t="e">
        <f t="shared" si="19"/>
        <v>#VALUE!</v>
      </c>
      <c r="DW9" s="638" t="e">
        <f t="shared" si="20"/>
        <v>#VALUE!</v>
      </c>
      <c r="DX9" s="639" t="e">
        <f t="shared" si="21"/>
        <v>#VALUE!</v>
      </c>
      <c r="DY9" s="544">
        <f t="shared" si="0"/>
        <v>30</v>
      </c>
      <c r="DZ9" s="551" t="str">
        <f t="shared" si="22"/>
        <v>lên lớp</v>
      </c>
      <c r="EA9" s="641"/>
      <c r="EB9" s="641"/>
      <c r="EC9" s="641"/>
      <c r="ED9" s="641"/>
      <c r="EE9" s="641"/>
      <c r="EF9" s="648"/>
    </row>
    <row r="10" spans="1:136" ht="15" customHeight="1">
      <c r="A10" s="633">
        <v>5</v>
      </c>
      <c r="B10" s="548" t="s">
        <v>348</v>
      </c>
      <c r="C10" s="511" t="s">
        <v>155</v>
      </c>
      <c r="D10" s="789">
        <v>33577</v>
      </c>
      <c r="E10" s="679">
        <v>6</v>
      </c>
      <c r="F10" s="679"/>
      <c r="G10" s="544">
        <v>6</v>
      </c>
      <c r="H10" s="544"/>
      <c r="I10" s="544">
        <v>7</v>
      </c>
      <c r="J10" s="544"/>
      <c r="K10" s="544">
        <v>8</v>
      </c>
      <c r="L10" s="544"/>
      <c r="M10" s="544">
        <v>6</v>
      </c>
      <c r="N10" s="544"/>
      <c r="O10" s="544">
        <v>5</v>
      </c>
      <c r="P10" s="544"/>
      <c r="Q10" s="544">
        <f t="shared" si="23"/>
        <v>168</v>
      </c>
      <c r="R10" s="635">
        <f t="shared" si="24"/>
        <v>6.222222222222222</v>
      </c>
      <c r="S10" s="544">
        <v>7</v>
      </c>
      <c r="T10" s="544"/>
      <c r="U10" s="544">
        <v>6</v>
      </c>
      <c r="V10" s="646"/>
      <c r="W10" s="544">
        <v>5</v>
      </c>
      <c r="X10" s="646"/>
      <c r="Y10" s="544">
        <v>5</v>
      </c>
      <c r="Z10" s="544"/>
      <c r="AA10" s="544">
        <v>6</v>
      </c>
      <c r="AB10" s="646"/>
      <c r="AC10" s="544">
        <v>6</v>
      </c>
      <c r="AD10" s="544"/>
      <c r="AE10" s="544">
        <v>8</v>
      </c>
      <c r="AF10" s="544"/>
      <c r="AG10" s="544">
        <v>5</v>
      </c>
      <c r="AH10" s="646"/>
      <c r="AI10" s="544">
        <v>6</v>
      </c>
      <c r="AJ10" s="544"/>
      <c r="AK10" s="544">
        <f t="shared" si="1"/>
        <v>140</v>
      </c>
      <c r="AL10" s="638">
        <f t="shared" si="25"/>
        <v>5.833333333333333</v>
      </c>
      <c r="AM10" s="638">
        <f t="shared" si="26"/>
        <v>6.03921568627451</v>
      </c>
      <c r="AN10" s="639" t="str">
        <f t="shared" si="2"/>
        <v>TB Khá</v>
      </c>
      <c r="AO10" s="876">
        <f t="shared" si="3"/>
        <v>0</v>
      </c>
      <c r="AP10" s="551" t="str">
        <f t="shared" si="4"/>
        <v>Lên lớp</v>
      </c>
      <c r="AQ10" s="544">
        <v>7</v>
      </c>
      <c r="AR10" s="646"/>
      <c r="AS10" s="544">
        <v>7</v>
      </c>
      <c r="AT10" s="646"/>
      <c r="AU10" s="544">
        <v>5</v>
      </c>
      <c r="AV10" s="646"/>
      <c r="AW10" s="544">
        <v>6</v>
      </c>
      <c r="AX10" s="646">
        <v>4</v>
      </c>
      <c r="AY10" s="544">
        <v>5</v>
      </c>
      <c r="AZ10" s="640"/>
      <c r="BA10" s="544">
        <v>6</v>
      </c>
      <c r="BB10" s="640"/>
      <c r="BC10" s="544">
        <v>6</v>
      </c>
      <c r="BD10" s="646"/>
      <c r="BE10" s="544">
        <v>6</v>
      </c>
      <c r="BF10" s="646" t="s">
        <v>431</v>
      </c>
      <c r="BG10" s="544">
        <v>6</v>
      </c>
      <c r="BH10" s="646"/>
      <c r="BI10" s="544">
        <v>6</v>
      </c>
      <c r="BJ10" s="646"/>
      <c r="BK10" s="637">
        <f t="shared" si="5"/>
        <v>206</v>
      </c>
      <c r="BL10" s="732">
        <f t="shared" si="6"/>
        <v>6.0588235294117645</v>
      </c>
      <c r="BM10" s="860">
        <f t="shared" si="7"/>
        <v>0</v>
      </c>
      <c r="BN10" s="795">
        <v>7</v>
      </c>
      <c r="BO10" s="637"/>
      <c r="BP10" s="637">
        <v>7</v>
      </c>
      <c r="BQ10" s="637"/>
      <c r="BR10" s="637">
        <v>7</v>
      </c>
      <c r="BS10" s="637"/>
      <c r="BT10" s="637">
        <v>8</v>
      </c>
      <c r="BU10" s="637"/>
      <c r="BV10" s="637">
        <v>7</v>
      </c>
      <c r="BW10" s="637"/>
      <c r="BX10" s="637">
        <v>6</v>
      </c>
      <c r="BY10" s="637"/>
      <c r="BZ10" s="637">
        <v>8</v>
      </c>
      <c r="CA10" s="637"/>
      <c r="CB10" s="637">
        <v>7</v>
      </c>
      <c r="CC10" s="637"/>
      <c r="CD10" s="641">
        <v>9</v>
      </c>
      <c r="CE10" s="641"/>
      <c r="CF10" s="544">
        <f t="shared" si="8"/>
        <v>184</v>
      </c>
      <c r="CG10" s="638">
        <f t="shared" si="9"/>
        <v>7.076923076923077</v>
      </c>
      <c r="CH10" s="638">
        <f t="shared" si="10"/>
        <v>6.5</v>
      </c>
      <c r="CI10" s="639" t="str">
        <f t="shared" si="11"/>
        <v>TB Khá</v>
      </c>
      <c r="CJ10" s="884">
        <f t="shared" si="12"/>
        <v>0</v>
      </c>
      <c r="CK10" s="551" t="str">
        <f t="shared" si="13"/>
        <v>lên lớp</v>
      </c>
      <c r="CL10" s="544">
        <v>7</v>
      </c>
      <c r="CM10" s="646"/>
      <c r="CN10" s="544">
        <v>7</v>
      </c>
      <c r="CO10" s="646"/>
      <c r="CP10" s="544">
        <v>8</v>
      </c>
      <c r="CQ10" s="646"/>
      <c r="CR10" s="544">
        <v>6</v>
      </c>
      <c r="CS10" s="646"/>
      <c r="CT10" s="544">
        <v>8</v>
      </c>
      <c r="CU10" s="640"/>
      <c r="CV10" s="544">
        <v>7</v>
      </c>
      <c r="CW10" s="640"/>
      <c r="CX10" s="544">
        <v>7</v>
      </c>
      <c r="CY10" s="646"/>
      <c r="CZ10" s="637">
        <f t="shared" si="14"/>
        <v>211</v>
      </c>
      <c r="DA10" s="732">
        <f t="shared" si="15"/>
        <v>7.275862068965517</v>
      </c>
      <c r="DB10" s="931">
        <f>SUM((IF(CL10&gt;=5,0,$CL$5)),(IF(CN10&gt;=5,0,$CN$5)),(IF(CP10&gt;=5,0,$CP$5)),(IF(CR10&gt;=5,0,$CR$5)),(IF(CT10&gt;=5,0,$CT$5)),(IF(CV10&gt;=5,0,$CV$5)),(IF(CX10&gt;=5,0,$CX$5)),CJ10)</f>
        <v>0</v>
      </c>
      <c r="DC10" s="933" t="str">
        <f t="shared" si="17"/>
        <v>Khá</v>
      </c>
      <c r="DD10" s="637"/>
      <c r="DE10" s="637"/>
      <c r="DF10" s="637"/>
      <c r="DG10" s="637"/>
      <c r="DH10" s="637"/>
      <c r="DI10" s="637"/>
      <c r="DJ10" s="637"/>
      <c r="DK10" s="637"/>
      <c r="DL10" s="637"/>
      <c r="DM10" s="637"/>
      <c r="DN10" s="637"/>
      <c r="DO10" s="637"/>
      <c r="DP10" s="637"/>
      <c r="DQ10" s="637"/>
      <c r="DR10" s="637"/>
      <c r="DS10" s="641"/>
      <c r="DT10" s="641"/>
      <c r="DU10" s="544" t="e">
        <f t="shared" si="18"/>
        <v>#VALUE!</v>
      </c>
      <c r="DV10" s="638" t="e">
        <f t="shared" si="19"/>
        <v>#VALUE!</v>
      </c>
      <c r="DW10" s="638" t="e">
        <f t="shared" si="20"/>
        <v>#VALUE!</v>
      </c>
      <c r="DX10" s="639" t="e">
        <f t="shared" si="21"/>
        <v>#VALUE!</v>
      </c>
      <c r="DY10" s="544">
        <f t="shared" si="0"/>
        <v>23</v>
      </c>
      <c r="DZ10" s="551" t="str">
        <f t="shared" si="22"/>
        <v>lên lớp</v>
      </c>
      <c r="EA10" s="641"/>
      <c r="EB10" s="641"/>
      <c r="EC10" s="641"/>
      <c r="ED10" s="641"/>
      <c r="EE10" s="641"/>
      <c r="EF10" s="648"/>
    </row>
    <row r="11" spans="1:136" ht="15" customHeight="1">
      <c r="A11" s="633">
        <v>6</v>
      </c>
      <c r="B11" s="548" t="s">
        <v>176</v>
      </c>
      <c r="C11" s="511" t="s">
        <v>175</v>
      </c>
      <c r="D11" s="791" t="s">
        <v>513</v>
      </c>
      <c r="E11" s="544">
        <v>8</v>
      </c>
      <c r="F11" s="544"/>
      <c r="G11" s="544">
        <v>6</v>
      </c>
      <c r="H11" s="544"/>
      <c r="I11" s="544">
        <v>6</v>
      </c>
      <c r="J11" s="544"/>
      <c r="K11" s="544">
        <v>6</v>
      </c>
      <c r="L11" s="544"/>
      <c r="M11" s="544">
        <v>7</v>
      </c>
      <c r="N11" s="544"/>
      <c r="O11" s="544">
        <v>6</v>
      </c>
      <c r="P11" s="544"/>
      <c r="Q11" s="544">
        <f t="shared" si="23"/>
        <v>177</v>
      </c>
      <c r="R11" s="635">
        <f t="shared" si="24"/>
        <v>6.555555555555555</v>
      </c>
      <c r="S11" s="544">
        <v>7</v>
      </c>
      <c r="T11" s="544"/>
      <c r="U11" s="544">
        <v>6</v>
      </c>
      <c r="V11" s="640"/>
      <c r="W11" s="544">
        <v>5</v>
      </c>
      <c r="X11" s="640"/>
      <c r="Y11" s="544">
        <v>6</v>
      </c>
      <c r="Z11" s="544"/>
      <c r="AA11" s="544">
        <v>6</v>
      </c>
      <c r="AB11" s="640"/>
      <c r="AC11" s="544">
        <v>6</v>
      </c>
      <c r="AD11" s="544"/>
      <c r="AE11" s="544">
        <v>8</v>
      </c>
      <c r="AF11" s="544"/>
      <c r="AG11" s="544">
        <v>6</v>
      </c>
      <c r="AH11" s="640"/>
      <c r="AI11" s="544">
        <v>6</v>
      </c>
      <c r="AJ11" s="544"/>
      <c r="AK11" s="544">
        <f t="shared" si="1"/>
        <v>145</v>
      </c>
      <c r="AL11" s="638">
        <f t="shared" si="25"/>
        <v>6.041666666666667</v>
      </c>
      <c r="AM11" s="638">
        <f t="shared" si="26"/>
        <v>6.313725490196078</v>
      </c>
      <c r="AN11" s="639" t="str">
        <f t="shared" si="2"/>
        <v>TB Khá</v>
      </c>
      <c r="AO11" s="876">
        <f t="shared" si="3"/>
        <v>0</v>
      </c>
      <c r="AP11" s="551" t="str">
        <f t="shared" si="4"/>
        <v>Lên lớp</v>
      </c>
      <c r="AQ11" s="544">
        <v>6</v>
      </c>
      <c r="AR11" s="646"/>
      <c r="AS11" s="544">
        <v>6</v>
      </c>
      <c r="AT11" s="646"/>
      <c r="AU11" s="544">
        <v>7</v>
      </c>
      <c r="AV11" s="646"/>
      <c r="AW11" s="544">
        <v>6</v>
      </c>
      <c r="AX11" s="646"/>
      <c r="AY11" s="544">
        <v>8</v>
      </c>
      <c r="AZ11" s="646"/>
      <c r="BA11" s="544">
        <v>6</v>
      </c>
      <c r="BB11" s="646"/>
      <c r="BC11" s="544">
        <v>7</v>
      </c>
      <c r="BD11" s="646"/>
      <c r="BE11" s="544">
        <v>6</v>
      </c>
      <c r="BF11" s="646"/>
      <c r="BG11" s="544">
        <v>6</v>
      </c>
      <c r="BH11" s="646"/>
      <c r="BI11" s="544">
        <v>6</v>
      </c>
      <c r="BJ11" s="646"/>
      <c r="BK11" s="637">
        <f t="shared" si="5"/>
        <v>216</v>
      </c>
      <c r="BL11" s="732">
        <f t="shared" si="6"/>
        <v>6.352941176470588</v>
      </c>
      <c r="BM11" s="860">
        <f t="shared" si="7"/>
        <v>0</v>
      </c>
      <c r="BN11" s="544">
        <v>6</v>
      </c>
      <c r="BO11" s="544"/>
      <c r="BP11" s="544">
        <v>7</v>
      </c>
      <c r="BQ11" s="544"/>
      <c r="BR11" s="544">
        <v>6</v>
      </c>
      <c r="BS11" s="544"/>
      <c r="BT11" s="544">
        <v>7</v>
      </c>
      <c r="BU11" s="544"/>
      <c r="BV11" s="544">
        <v>8</v>
      </c>
      <c r="BW11" s="544"/>
      <c r="BX11" s="544">
        <v>8</v>
      </c>
      <c r="BY11" s="544"/>
      <c r="BZ11" s="544">
        <v>7</v>
      </c>
      <c r="CA11" s="544"/>
      <c r="CB11" s="544">
        <v>5</v>
      </c>
      <c r="CC11" s="544"/>
      <c r="CD11" s="646">
        <v>8</v>
      </c>
      <c r="CE11" s="646"/>
      <c r="CF11" s="276">
        <f t="shared" si="8"/>
        <v>181</v>
      </c>
      <c r="CG11" s="278">
        <f t="shared" si="9"/>
        <v>6.961538461538462</v>
      </c>
      <c r="CH11" s="278">
        <f t="shared" si="10"/>
        <v>6.616666666666666</v>
      </c>
      <c r="CI11" s="639" t="str">
        <f t="shared" si="11"/>
        <v>TB Khá</v>
      </c>
      <c r="CJ11" s="884">
        <f t="shared" si="12"/>
        <v>0</v>
      </c>
      <c r="CK11" s="336" t="str">
        <f t="shared" si="13"/>
        <v>lên lớp</v>
      </c>
      <c r="CL11" s="544">
        <v>8</v>
      </c>
      <c r="CM11" s="646"/>
      <c r="CN11" s="544">
        <v>8</v>
      </c>
      <c r="CO11" s="646"/>
      <c r="CP11" s="544">
        <v>8</v>
      </c>
      <c r="CQ11" s="646"/>
      <c r="CR11" s="544">
        <v>8</v>
      </c>
      <c r="CS11" s="646"/>
      <c r="CT11" s="544">
        <v>8</v>
      </c>
      <c r="CU11" s="646"/>
      <c r="CV11" s="544">
        <v>7</v>
      </c>
      <c r="CW11" s="646"/>
      <c r="CX11" s="544">
        <v>7</v>
      </c>
      <c r="CY11" s="646"/>
      <c r="CZ11" s="637">
        <f t="shared" si="14"/>
        <v>226</v>
      </c>
      <c r="DA11" s="732">
        <f t="shared" si="15"/>
        <v>7.793103448275862</v>
      </c>
      <c r="DB11" s="886">
        <f t="shared" si="16"/>
        <v>0</v>
      </c>
      <c r="DC11" s="933" t="str">
        <f t="shared" si="17"/>
        <v>Khá</v>
      </c>
      <c r="DD11" s="544"/>
      <c r="DE11" s="544"/>
      <c r="DF11" s="544"/>
      <c r="DG11" s="544"/>
      <c r="DH11" s="544"/>
      <c r="DI11" s="544"/>
      <c r="DJ11" s="544"/>
      <c r="DK11" s="544"/>
      <c r="DL11" s="544"/>
      <c r="DM11" s="544"/>
      <c r="DN11" s="544"/>
      <c r="DO11" s="544"/>
      <c r="DP11" s="544"/>
      <c r="DQ11" s="544"/>
      <c r="DR11" s="544"/>
      <c r="DS11" s="646"/>
      <c r="DT11" s="646"/>
      <c r="DU11" s="276" t="e">
        <f t="shared" si="18"/>
        <v>#VALUE!</v>
      </c>
      <c r="DV11" s="278" t="e">
        <f t="shared" si="19"/>
        <v>#VALUE!</v>
      </c>
      <c r="DW11" s="278" t="e">
        <f t="shared" si="20"/>
        <v>#VALUE!</v>
      </c>
      <c r="DX11" s="639" t="e">
        <f t="shared" si="21"/>
        <v>#VALUE!</v>
      </c>
      <c r="DY11" s="884">
        <f t="shared" si="0"/>
        <v>23</v>
      </c>
      <c r="DZ11" s="336" t="str">
        <f t="shared" si="22"/>
        <v>lên lớp</v>
      </c>
      <c r="EA11" s="641"/>
      <c r="EB11" s="641"/>
      <c r="EC11" s="641"/>
      <c r="ED11" s="641"/>
      <c r="EE11" s="641"/>
      <c r="EF11" s="648"/>
    </row>
    <row r="12" spans="1:136" ht="15" customHeight="1">
      <c r="A12" s="633">
        <v>7</v>
      </c>
      <c r="B12" s="548" t="s">
        <v>349</v>
      </c>
      <c r="C12" s="511" t="s">
        <v>350</v>
      </c>
      <c r="D12" s="790" t="s">
        <v>500</v>
      </c>
      <c r="E12" s="637">
        <v>6</v>
      </c>
      <c r="F12" s="637"/>
      <c r="G12" s="544">
        <v>5</v>
      </c>
      <c r="H12" s="544"/>
      <c r="I12" s="544">
        <v>5</v>
      </c>
      <c r="J12" s="544"/>
      <c r="K12" s="544">
        <v>6</v>
      </c>
      <c r="L12" s="544"/>
      <c r="M12" s="544">
        <v>6</v>
      </c>
      <c r="N12" s="544"/>
      <c r="O12" s="544">
        <v>5</v>
      </c>
      <c r="P12" s="544">
        <v>4</v>
      </c>
      <c r="Q12" s="544">
        <f t="shared" si="23"/>
        <v>148</v>
      </c>
      <c r="R12" s="635">
        <f t="shared" si="24"/>
        <v>5.481481481481482</v>
      </c>
      <c r="S12" s="544">
        <v>7</v>
      </c>
      <c r="T12" s="544"/>
      <c r="U12" s="544">
        <v>6</v>
      </c>
      <c r="V12" s="640"/>
      <c r="W12" s="544">
        <v>6</v>
      </c>
      <c r="X12" s="640"/>
      <c r="Y12" s="544">
        <v>6</v>
      </c>
      <c r="Z12" s="544"/>
      <c r="AA12" s="544">
        <v>5</v>
      </c>
      <c r="AB12" s="640"/>
      <c r="AC12" s="544">
        <v>5</v>
      </c>
      <c r="AD12" s="544"/>
      <c r="AE12" s="544">
        <v>7</v>
      </c>
      <c r="AF12" s="544"/>
      <c r="AG12" s="544">
        <v>5</v>
      </c>
      <c r="AH12" s="640"/>
      <c r="AI12" s="544">
        <v>5</v>
      </c>
      <c r="AJ12" s="544"/>
      <c r="AK12" s="544">
        <f t="shared" si="1"/>
        <v>138</v>
      </c>
      <c r="AL12" s="638">
        <f t="shared" si="25"/>
        <v>5.75</v>
      </c>
      <c r="AM12" s="638">
        <f t="shared" si="26"/>
        <v>5.607843137254902</v>
      </c>
      <c r="AN12" s="639" t="str">
        <f t="shared" si="2"/>
        <v>Trung bình</v>
      </c>
      <c r="AO12" s="876">
        <f t="shared" si="3"/>
        <v>0</v>
      </c>
      <c r="AP12" s="551" t="str">
        <f t="shared" si="4"/>
        <v>Lên lớp</v>
      </c>
      <c r="AQ12" s="544">
        <v>6</v>
      </c>
      <c r="AR12" s="646"/>
      <c r="AS12" s="544">
        <v>6</v>
      </c>
      <c r="AT12" s="646"/>
      <c r="AU12" s="544">
        <v>5</v>
      </c>
      <c r="AV12" s="646"/>
      <c r="AW12" s="544">
        <v>6</v>
      </c>
      <c r="AX12" s="646"/>
      <c r="AY12" s="544">
        <v>6</v>
      </c>
      <c r="AZ12" s="646"/>
      <c r="BA12" s="544">
        <v>5</v>
      </c>
      <c r="BB12" s="646"/>
      <c r="BC12" s="544">
        <v>7</v>
      </c>
      <c r="BD12" s="646"/>
      <c r="BE12" s="544">
        <v>5</v>
      </c>
      <c r="BF12" s="646"/>
      <c r="BG12" s="544">
        <v>5</v>
      </c>
      <c r="BH12" s="646"/>
      <c r="BI12" s="544">
        <v>6</v>
      </c>
      <c r="BJ12" s="646"/>
      <c r="BK12" s="637">
        <f t="shared" si="5"/>
        <v>193</v>
      </c>
      <c r="BL12" s="732">
        <f t="shared" si="6"/>
        <v>5.676470588235294</v>
      </c>
      <c r="BM12" s="860">
        <f t="shared" si="7"/>
        <v>0</v>
      </c>
      <c r="BN12" s="637">
        <v>6</v>
      </c>
      <c r="BO12" s="637"/>
      <c r="BP12" s="637">
        <v>6</v>
      </c>
      <c r="BQ12" s="637"/>
      <c r="BR12" s="637">
        <v>6</v>
      </c>
      <c r="BS12" s="637"/>
      <c r="BT12" s="637">
        <v>8</v>
      </c>
      <c r="BU12" s="637"/>
      <c r="BV12" s="637">
        <v>7</v>
      </c>
      <c r="BW12" s="637"/>
      <c r="BX12" s="637">
        <v>7</v>
      </c>
      <c r="BY12" s="637"/>
      <c r="BZ12" s="637">
        <v>7</v>
      </c>
      <c r="CA12" s="637"/>
      <c r="CB12" s="637">
        <v>6</v>
      </c>
      <c r="CC12" s="637"/>
      <c r="CD12" s="641">
        <v>9</v>
      </c>
      <c r="CE12" s="641"/>
      <c r="CF12" s="276">
        <f t="shared" si="8"/>
        <v>176</v>
      </c>
      <c r="CG12" s="278">
        <f t="shared" si="9"/>
        <v>6.769230769230769</v>
      </c>
      <c r="CH12" s="278">
        <f t="shared" si="10"/>
        <v>6.15</v>
      </c>
      <c r="CI12" s="639" t="str">
        <f t="shared" si="11"/>
        <v>TB Khá</v>
      </c>
      <c r="CJ12" s="884">
        <f t="shared" si="12"/>
        <v>0</v>
      </c>
      <c r="CK12" s="336" t="str">
        <f t="shared" si="13"/>
        <v>lên lớp</v>
      </c>
      <c r="CL12" s="544">
        <v>7</v>
      </c>
      <c r="CM12" s="646"/>
      <c r="CN12" s="544">
        <v>7</v>
      </c>
      <c r="CO12" s="646"/>
      <c r="CP12" s="544">
        <v>7</v>
      </c>
      <c r="CQ12" s="646"/>
      <c r="CR12" s="544">
        <v>8</v>
      </c>
      <c r="CS12" s="646"/>
      <c r="CT12" s="544">
        <v>7</v>
      </c>
      <c r="CU12" s="646"/>
      <c r="CV12" s="544">
        <v>6</v>
      </c>
      <c r="CW12" s="646"/>
      <c r="CX12" s="544">
        <v>6</v>
      </c>
      <c r="CY12" s="646"/>
      <c r="CZ12" s="637">
        <f t="shared" si="14"/>
        <v>199</v>
      </c>
      <c r="DA12" s="732">
        <f t="shared" si="15"/>
        <v>6.862068965517241</v>
      </c>
      <c r="DB12" s="886">
        <f t="shared" si="16"/>
        <v>0</v>
      </c>
      <c r="DC12" s="933" t="str">
        <f t="shared" si="17"/>
        <v>TB Khá</v>
      </c>
      <c r="DD12" s="637"/>
      <c r="DE12" s="637"/>
      <c r="DF12" s="637"/>
      <c r="DG12" s="637"/>
      <c r="DH12" s="637"/>
      <c r="DI12" s="637"/>
      <c r="DJ12" s="637"/>
      <c r="DK12" s="637"/>
      <c r="DL12" s="637"/>
      <c r="DM12" s="637"/>
      <c r="DN12" s="637"/>
      <c r="DO12" s="637"/>
      <c r="DP12" s="637"/>
      <c r="DQ12" s="637"/>
      <c r="DR12" s="637"/>
      <c r="DS12" s="641"/>
      <c r="DT12" s="641"/>
      <c r="DU12" s="276" t="e">
        <f t="shared" si="18"/>
        <v>#VALUE!</v>
      </c>
      <c r="DV12" s="278" t="e">
        <f t="shared" si="19"/>
        <v>#VALUE!</v>
      </c>
      <c r="DW12" s="278" t="e">
        <f t="shared" si="20"/>
        <v>#VALUE!</v>
      </c>
      <c r="DX12" s="639" t="e">
        <f t="shared" si="21"/>
        <v>#VALUE!</v>
      </c>
      <c r="DY12" s="884">
        <f t="shared" si="0"/>
        <v>23</v>
      </c>
      <c r="DZ12" s="336" t="str">
        <f t="shared" si="22"/>
        <v>lên lớp</v>
      </c>
      <c r="EA12" s="641"/>
      <c r="EB12" s="641"/>
      <c r="EC12" s="641"/>
      <c r="ED12" s="641"/>
      <c r="EE12" s="641"/>
      <c r="EF12" s="648"/>
    </row>
    <row r="13" spans="1:136" ht="15" customHeight="1">
      <c r="A13" s="633">
        <v>8</v>
      </c>
      <c r="B13" s="548" t="s">
        <v>351</v>
      </c>
      <c r="C13" s="511" t="s">
        <v>208</v>
      </c>
      <c r="D13" s="789">
        <v>33701</v>
      </c>
      <c r="E13" s="637">
        <v>5</v>
      </c>
      <c r="F13" s="637"/>
      <c r="G13" s="544">
        <v>5</v>
      </c>
      <c r="H13" s="544"/>
      <c r="I13" s="544">
        <v>5</v>
      </c>
      <c r="J13" s="544"/>
      <c r="K13" s="544">
        <v>5</v>
      </c>
      <c r="L13" s="544"/>
      <c r="M13" s="544">
        <v>6</v>
      </c>
      <c r="N13" s="544"/>
      <c r="O13" s="544">
        <v>6</v>
      </c>
      <c r="P13" s="544"/>
      <c r="Q13" s="544">
        <f t="shared" si="23"/>
        <v>145</v>
      </c>
      <c r="R13" s="635">
        <f t="shared" si="24"/>
        <v>5.37037037037037</v>
      </c>
      <c r="S13" s="544">
        <v>7</v>
      </c>
      <c r="T13" s="544"/>
      <c r="U13" s="544">
        <v>6</v>
      </c>
      <c r="V13" s="640"/>
      <c r="W13" s="544">
        <v>5</v>
      </c>
      <c r="X13" s="640">
        <v>4</v>
      </c>
      <c r="Y13" s="544">
        <v>5</v>
      </c>
      <c r="Z13" s="544"/>
      <c r="AA13" s="544">
        <v>5</v>
      </c>
      <c r="AB13" s="640">
        <v>3</v>
      </c>
      <c r="AC13" s="544">
        <v>6</v>
      </c>
      <c r="AD13" s="544" t="s">
        <v>425</v>
      </c>
      <c r="AE13" s="544">
        <v>6</v>
      </c>
      <c r="AF13" s="544"/>
      <c r="AG13" s="544">
        <v>5</v>
      </c>
      <c r="AH13" s="640"/>
      <c r="AI13" s="544">
        <v>5</v>
      </c>
      <c r="AJ13" s="544"/>
      <c r="AK13" s="544">
        <f t="shared" si="1"/>
        <v>127</v>
      </c>
      <c r="AL13" s="638">
        <f t="shared" si="25"/>
        <v>5.291666666666667</v>
      </c>
      <c r="AM13" s="638">
        <f t="shared" si="26"/>
        <v>5.333333333333333</v>
      </c>
      <c r="AN13" s="639" t="str">
        <f t="shared" si="2"/>
        <v>Trung bình</v>
      </c>
      <c r="AO13" s="876">
        <f t="shared" si="3"/>
        <v>0</v>
      </c>
      <c r="AP13" s="551" t="str">
        <f t="shared" si="4"/>
        <v>Lên lớp</v>
      </c>
      <c r="AQ13" s="544">
        <v>6</v>
      </c>
      <c r="AR13" s="646"/>
      <c r="AS13" s="544">
        <v>6</v>
      </c>
      <c r="AT13" s="646"/>
      <c r="AU13" s="544">
        <v>5</v>
      </c>
      <c r="AV13" s="646"/>
      <c r="AW13" s="544">
        <v>5</v>
      </c>
      <c r="AX13" s="646">
        <v>4</v>
      </c>
      <c r="AY13" s="544">
        <v>6</v>
      </c>
      <c r="AZ13" s="646"/>
      <c r="BA13" s="544">
        <v>5</v>
      </c>
      <c r="BB13" s="646"/>
      <c r="BC13" s="544">
        <v>5</v>
      </c>
      <c r="BD13" s="646"/>
      <c r="BE13" s="544">
        <v>5</v>
      </c>
      <c r="BF13" s="646"/>
      <c r="BG13" s="544">
        <v>5</v>
      </c>
      <c r="BH13" s="646"/>
      <c r="BI13" s="544">
        <v>6</v>
      </c>
      <c r="BJ13" s="646"/>
      <c r="BK13" s="637">
        <f t="shared" si="5"/>
        <v>184</v>
      </c>
      <c r="BL13" s="732">
        <f t="shared" si="6"/>
        <v>5.411764705882353</v>
      </c>
      <c r="BM13" s="860">
        <f t="shared" si="7"/>
        <v>0</v>
      </c>
      <c r="BN13" s="637">
        <v>4</v>
      </c>
      <c r="BO13" s="637"/>
      <c r="BP13" s="637">
        <v>7</v>
      </c>
      <c r="BQ13" s="637"/>
      <c r="BR13" s="637">
        <v>6</v>
      </c>
      <c r="BS13" s="637">
        <v>4</v>
      </c>
      <c r="BT13" s="637">
        <v>7</v>
      </c>
      <c r="BU13" s="637"/>
      <c r="BV13" s="637">
        <v>7</v>
      </c>
      <c r="BW13" s="637"/>
      <c r="BX13" s="637">
        <v>7</v>
      </c>
      <c r="BY13" s="637"/>
      <c r="BZ13" s="637">
        <v>7</v>
      </c>
      <c r="CA13" s="637"/>
      <c r="CB13" s="637">
        <v>6</v>
      </c>
      <c r="CC13" s="637"/>
      <c r="CD13" s="641">
        <v>8</v>
      </c>
      <c r="CE13" s="641"/>
      <c r="CF13" s="276">
        <f t="shared" si="8"/>
        <v>169</v>
      </c>
      <c r="CG13" s="278">
        <f t="shared" si="9"/>
        <v>6.5</v>
      </c>
      <c r="CH13" s="278">
        <f t="shared" si="10"/>
        <v>5.883333333333334</v>
      </c>
      <c r="CI13" s="639" t="str">
        <f t="shared" si="11"/>
        <v>Trung bình</v>
      </c>
      <c r="CJ13" s="884">
        <f t="shared" si="12"/>
        <v>3</v>
      </c>
      <c r="CK13" s="336" t="str">
        <f t="shared" si="13"/>
        <v>lên lớp</v>
      </c>
      <c r="CL13" s="544">
        <v>7</v>
      </c>
      <c r="CM13" s="646"/>
      <c r="CN13" s="544">
        <v>6</v>
      </c>
      <c r="CO13" s="646"/>
      <c r="CP13" s="544">
        <v>5</v>
      </c>
      <c r="CQ13" s="646"/>
      <c r="CR13" s="544">
        <v>8</v>
      </c>
      <c r="CS13" s="646"/>
      <c r="CT13" s="544">
        <v>6</v>
      </c>
      <c r="CU13" s="646"/>
      <c r="CV13" s="544">
        <v>5</v>
      </c>
      <c r="CW13" s="646"/>
      <c r="CX13" s="544">
        <v>7</v>
      </c>
      <c r="CY13" s="646"/>
      <c r="CZ13" s="637">
        <f t="shared" si="14"/>
        <v>181</v>
      </c>
      <c r="DA13" s="732">
        <f t="shared" si="15"/>
        <v>6.241379310344827</v>
      </c>
      <c r="DB13" s="886">
        <f t="shared" si="16"/>
        <v>3</v>
      </c>
      <c r="DC13" s="933" t="str">
        <f t="shared" si="17"/>
        <v>TB Khá</v>
      </c>
      <c r="DD13" s="637"/>
      <c r="DE13" s="637"/>
      <c r="DF13" s="637"/>
      <c r="DG13" s="637"/>
      <c r="DH13" s="637"/>
      <c r="DI13" s="637"/>
      <c r="DJ13" s="637"/>
      <c r="DK13" s="637"/>
      <c r="DL13" s="637"/>
      <c r="DM13" s="637"/>
      <c r="DN13" s="637"/>
      <c r="DO13" s="637"/>
      <c r="DP13" s="637"/>
      <c r="DQ13" s="637"/>
      <c r="DR13" s="637"/>
      <c r="DS13" s="641"/>
      <c r="DT13" s="641"/>
      <c r="DU13" s="276" t="e">
        <f t="shared" si="18"/>
        <v>#VALUE!</v>
      </c>
      <c r="DV13" s="278" t="e">
        <f t="shared" si="19"/>
        <v>#VALUE!</v>
      </c>
      <c r="DW13" s="278" t="e">
        <f t="shared" si="20"/>
        <v>#VALUE!</v>
      </c>
      <c r="DX13" s="639" t="e">
        <f t="shared" si="21"/>
        <v>#VALUE!</v>
      </c>
      <c r="DY13" s="884">
        <f t="shared" si="0"/>
        <v>26</v>
      </c>
      <c r="DZ13" s="336" t="str">
        <f t="shared" si="22"/>
        <v>lên lớp</v>
      </c>
      <c r="EA13" s="641"/>
      <c r="EB13" s="641"/>
      <c r="EC13" s="641"/>
      <c r="ED13" s="641"/>
      <c r="EE13" s="641"/>
      <c r="EF13" s="650">
        <v>0.6</v>
      </c>
    </row>
    <row r="14" spans="1:136" ht="15" customHeight="1">
      <c r="A14" s="633">
        <v>9</v>
      </c>
      <c r="B14" s="548" t="s">
        <v>352</v>
      </c>
      <c r="C14" s="511" t="s">
        <v>203</v>
      </c>
      <c r="D14" s="789">
        <v>33818</v>
      </c>
      <c r="E14" s="637">
        <v>5</v>
      </c>
      <c r="F14" s="637"/>
      <c r="G14" s="544">
        <v>5</v>
      </c>
      <c r="H14" s="544"/>
      <c r="I14" s="544">
        <v>5</v>
      </c>
      <c r="J14" s="544"/>
      <c r="K14" s="544">
        <v>5</v>
      </c>
      <c r="L14" s="544"/>
      <c r="M14" s="544">
        <v>5</v>
      </c>
      <c r="N14" s="544"/>
      <c r="O14" s="544">
        <v>5</v>
      </c>
      <c r="P14" s="544"/>
      <c r="Q14" s="544">
        <f t="shared" si="23"/>
        <v>135</v>
      </c>
      <c r="R14" s="635">
        <f t="shared" si="24"/>
        <v>5</v>
      </c>
      <c r="S14" s="544">
        <v>7</v>
      </c>
      <c r="T14" s="544"/>
      <c r="U14" s="544">
        <v>7</v>
      </c>
      <c r="V14" s="640"/>
      <c r="W14" s="544">
        <v>5</v>
      </c>
      <c r="X14" s="640">
        <v>4</v>
      </c>
      <c r="Y14" s="544">
        <v>7</v>
      </c>
      <c r="Z14" s="544"/>
      <c r="AA14" s="544">
        <v>5</v>
      </c>
      <c r="AB14" s="640" t="s">
        <v>527</v>
      </c>
      <c r="AC14" s="544">
        <v>6</v>
      </c>
      <c r="AD14" s="544" t="s">
        <v>425</v>
      </c>
      <c r="AE14" s="544">
        <v>5</v>
      </c>
      <c r="AF14" s="544"/>
      <c r="AG14" s="544">
        <v>6</v>
      </c>
      <c r="AH14" s="640">
        <v>3</v>
      </c>
      <c r="AI14" s="544">
        <v>5</v>
      </c>
      <c r="AJ14" s="544"/>
      <c r="AK14" s="544">
        <f t="shared" si="1"/>
        <v>131</v>
      </c>
      <c r="AL14" s="638">
        <f t="shared" si="25"/>
        <v>5.458333333333333</v>
      </c>
      <c r="AM14" s="638">
        <f t="shared" si="26"/>
        <v>5.215686274509804</v>
      </c>
      <c r="AN14" s="639" t="str">
        <f t="shared" si="2"/>
        <v>Trung bình</v>
      </c>
      <c r="AO14" s="876">
        <f t="shared" si="3"/>
        <v>0</v>
      </c>
      <c r="AP14" s="551" t="str">
        <f t="shared" si="4"/>
        <v>Lên lớp</v>
      </c>
      <c r="AQ14" s="544">
        <v>6</v>
      </c>
      <c r="AR14" s="646"/>
      <c r="AS14" s="544">
        <v>8</v>
      </c>
      <c r="AT14" s="646"/>
      <c r="AU14" s="544">
        <v>5</v>
      </c>
      <c r="AV14" s="646"/>
      <c r="AW14" s="544">
        <v>5</v>
      </c>
      <c r="AX14" s="646"/>
      <c r="AY14" s="544">
        <v>5</v>
      </c>
      <c r="AZ14" s="640"/>
      <c r="BA14" s="544">
        <v>5</v>
      </c>
      <c r="BB14" s="640"/>
      <c r="BC14" s="544">
        <v>6</v>
      </c>
      <c r="BD14" s="646"/>
      <c r="BE14" s="544">
        <v>6</v>
      </c>
      <c r="BF14" s="646" t="s">
        <v>431</v>
      </c>
      <c r="BG14" s="544">
        <v>6</v>
      </c>
      <c r="BH14" s="646"/>
      <c r="BI14" s="544">
        <v>5</v>
      </c>
      <c r="BJ14" s="646"/>
      <c r="BK14" s="637">
        <f t="shared" si="5"/>
        <v>197</v>
      </c>
      <c r="BL14" s="732">
        <f t="shared" si="6"/>
        <v>5.794117647058823</v>
      </c>
      <c r="BM14" s="860">
        <f t="shared" si="7"/>
        <v>0</v>
      </c>
      <c r="BN14" s="795">
        <v>3</v>
      </c>
      <c r="BO14" s="637"/>
      <c r="BP14" s="637">
        <v>5</v>
      </c>
      <c r="BQ14" s="637"/>
      <c r="BR14" s="637">
        <v>5</v>
      </c>
      <c r="BS14" s="637"/>
      <c r="BT14" s="637">
        <v>8</v>
      </c>
      <c r="BU14" s="637"/>
      <c r="BV14" s="637">
        <v>6</v>
      </c>
      <c r="BW14" s="637"/>
      <c r="BX14" s="637">
        <v>6</v>
      </c>
      <c r="BY14" s="637"/>
      <c r="BZ14" s="637">
        <v>7</v>
      </c>
      <c r="CA14" s="637"/>
      <c r="CB14" s="637">
        <v>5</v>
      </c>
      <c r="CC14" s="637"/>
      <c r="CD14" s="641">
        <v>8</v>
      </c>
      <c r="CE14" s="641"/>
      <c r="CF14" s="276">
        <f t="shared" si="8"/>
        <v>149</v>
      </c>
      <c r="CG14" s="278">
        <f t="shared" si="9"/>
        <v>5.730769230769231</v>
      </c>
      <c r="CH14" s="278">
        <f t="shared" si="10"/>
        <v>5.766666666666667</v>
      </c>
      <c r="CI14" s="639" t="str">
        <f t="shared" si="11"/>
        <v>Trung bình</v>
      </c>
      <c r="CJ14" s="884">
        <f t="shared" si="12"/>
        <v>3</v>
      </c>
      <c r="CK14" s="336" t="str">
        <f t="shared" si="13"/>
        <v>lên lớp</v>
      </c>
      <c r="CL14" s="544">
        <v>8</v>
      </c>
      <c r="CM14" s="646"/>
      <c r="CN14" s="544">
        <v>5</v>
      </c>
      <c r="CO14" s="646"/>
      <c r="CP14" s="544">
        <v>6</v>
      </c>
      <c r="CQ14" s="646"/>
      <c r="CR14" s="544">
        <v>7</v>
      </c>
      <c r="CS14" s="646"/>
      <c r="CT14" s="544">
        <v>5</v>
      </c>
      <c r="CU14" s="640"/>
      <c r="CV14" s="544">
        <v>6</v>
      </c>
      <c r="CW14" s="640"/>
      <c r="CX14" s="544">
        <v>6</v>
      </c>
      <c r="CY14" s="646"/>
      <c r="CZ14" s="637">
        <f t="shared" si="14"/>
        <v>178</v>
      </c>
      <c r="DA14" s="732">
        <f t="shared" si="15"/>
        <v>6.137931034482759</v>
      </c>
      <c r="DB14" s="886">
        <f t="shared" si="16"/>
        <v>3</v>
      </c>
      <c r="DC14" s="933" t="str">
        <f t="shared" si="17"/>
        <v>TB Khá</v>
      </c>
      <c r="DD14" s="637"/>
      <c r="DE14" s="637"/>
      <c r="DF14" s="637"/>
      <c r="DG14" s="637"/>
      <c r="DH14" s="637"/>
      <c r="DI14" s="637"/>
      <c r="DJ14" s="637"/>
      <c r="DK14" s="637"/>
      <c r="DL14" s="637"/>
      <c r="DM14" s="637"/>
      <c r="DN14" s="637"/>
      <c r="DO14" s="637"/>
      <c r="DP14" s="637"/>
      <c r="DQ14" s="637"/>
      <c r="DR14" s="637"/>
      <c r="DS14" s="641"/>
      <c r="DT14" s="641"/>
      <c r="DU14" s="276" t="e">
        <f t="shared" si="18"/>
        <v>#VALUE!</v>
      </c>
      <c r="DV14" s="278" t="e">
        <f t="shared" si="19"/>
        <v>#VALUE!</v>
      </c>
      <c r="DW14" s="278" t="e">
        <f t="shared" si="20"/>
        <v>#VALUE!</v>
      </c>
      <c r="DX14" s="639" t="e">
        <f t="shared" si="21"/>
        <v>#VALUE!</v>
      </c>
      <c r="DY14" s="884">
        <f t="shared" si="0"/>
        <v>26</v>
      </c>
      <c r="DZ14" s="336" t="str">
        <f t="shared" si="22"/>
        <v>lên lớp</v>
      </c>
      <c r="EA14" s="641"/>
      <c r="EB14" s="641"/>
      <c r="EC14" s="641"/>
      <c r="ED14" s="641"/>
      <c r="EE14" s="641"/>
      <c r="EF14" s="648"/>
    </row>
    <row r="15" spans="1:136" ht="15" customHeight="1">
      <c r="A15" s="633">
        <v>10</v>
      </c>
      <c r="B15" s="556" t="s">
        <v>189</v>
      </c>
      <c r="C15" s="557" t="s">
        <v>203</v>
      </c>
      <c r="D15" s="792">
        <v>33730</v>
      </c>
      <c r="E15" s="637">
        <v>6</v>
      </c>
      <c r="F15" s="637"/>
      <c r="G15" s="544">
        <v>5</v>
      </c>
      <c r="H15" s="544"/>
      <c r="I15" s="544">
        <v>5</v>
      </c>
      <c r="J15" s="544">
        <v>3</v>
      </c>
      <c r="K15" s="544">
        <v>5</v>
      </c>
      <c r="L15" s="544"/>
      <c r="M15" s="544">
        <v>6</v>
      </c>
      <c r="N15" s="544"/>
      <c r="O15" s="544">
        <v>5</v>
      </c>
      <c r="P15" s="544" t="s">
        <v>425</v>
      </c>
      <c r="Q15" s="544">
        <f t="shared" si="23"/>
        <v>145</v>
      </c>
      <c r="R15" s="635">
        <f t="shared" si="24"/>
        <v>5.37037037037037</v>
      </c>
      <c r="S15" s="544">
        <v>5</v>
      </c>
      <c r="T15" s="544"/>
      <c r="U15" s="544">
        <v>6</v>
      </c>
      <c r="V15" s="544"/>
      <c r="W15" s="544">
        <v>5</v>
      </c>
      <c r="X15" s="544">
        <v>4</v>
      </c>
      <c r="Y15" s="544">
        <v>5</v>
      </c>
      <c r="Z15" s="544"/>
      <c r="AA15" s="544">
        <v>6</v>
      </c>
      <c r="AB15" s="544"/>
      <c r="AC15" s="544">
        <v>6</v>
      </c>
      <c r="AD15" s="544"/>
      <c r="AE15" s="544">
        <v>4</v>
      </c>
      <c r="AF15" s="544">
        <v>3</v>
      </c>
      <c r="AG15" s="544">
        <v>5</v>
      </c>
      <c r="AH15" s="544">
        <v>4</v>
      </c>
      <c r="AI15" s="544">
        <v>6</v>
      </c>
      <c r="AJ15" s="544"/>
      <c r="AK15" s="544">
        <f t="shared" si="1"/>
        <v>124</v>
      </c>
      <c r="AL15" s="638">
        <f t="shared" si="25"/>
        <v>5.166666666666667</v>
      </c>
      <c r="AM15" s="638">
        <f t="shared" si="26"/>
        <v>5.2745098039215685</v>
      </c>
      <c r="AN15" s="639" t="str">
        <f t="shared" si="2"/>
        <v>Trung bình</v>
      </c>
      <c r="AO15" s="876">
        <f t="shared" si="3"/>
        <v>4</v>
      </c>
      <c r="AP15" s="551" t="str">
        <f t="shared" si="4"/>
        <v>Lên lớp</v>
      </c>
      <c r="AQ15" s="544">
        <v>6</v>
      </c>
      <c r="AR15" s="646"/>
      <c r="AS15" s="544">
        <v>6</v>
      </c>
      <c r="AT15" s="646"/>
      <c r="AU15" s="544">
        <v>5</v>
      </c>
      <c r="AV15" s="646"/>
      <c r="AW15" s="544">
        <v>5</v>
      </c>
      <c r="AX15" s="646">
        <v>3</v>
      </c>
      <c r="AY15" s="544">
        <v>5</v>
      </c>
      <c r="AZ15" s="646"/>
      <c r="BA15" s="544">
        <v>5</v>
      </c>
      <c r="BB15" s="646"/>
      <c r="BC15" s="544">
        <v>7</v>
      </c>
      <c r="BD15" s="646"/>
      <c r="BE15" s="544">
        <v>5</v>
      </c>
      <c r="BF15" s="646"/>
      <c r="BG15" s="544">
        <v>6</v>
      </c>
      <c r="BH15" s="646"/>
      <c r="BI15" s="544">
        <v>5</v>
      </c>
      <c r="BJ15" s="646"/>
      <c r="BK15" s="637">
        <f t="shared" si="5"/>
        <v>187</v>
      </c>
      <c r="BL15" s="732">
        <f t="shared" si="6"/>
        <v>5.5</v>
      </c>
      <c r="BM15" s="860">
        <f t="shared" si="7"/>
        <v>4</v>
      </c>
      <c r="BN15" s="637">
        <v>5</v>
      </c>
      <c r="BO15" s="637"/>
      <c r="BP15" s="637">
        <v>5</v>
      </c>
      <c r="BQ15" s="637"/>
      <c r="BR15" s="637">
        <v>6</v>
      </c>
      <c r="BS15" s="637">
        <v>4</v>
      </c>
      <c r="BT15" s="637">
        <v>7</v>
      </c>
      <c r="BU15" s="637"/>
      <c r="BV15" s="637">
        <v>7</v>
      </c>
      <c r="BW15" s="637"/>
      <c r="BX15" s="637">
        <v>6</v>
      </c>
      <c r="BY15" s="637"/>
      <c r="BZ15" s="637">
        <v>7</v>
      </c>
      <c r="CA15" s="637"/>
      <c r="CB15" s="637">
        <v>6</v>
      </c>
      <c r="CC15" s="637"/>
      <c r="CD15" s="641">
        <v>9</v>
      </c>
      <c r="CE15" s="641"/>
      <c r="CF15" s="276">
        <f t="shared" si="8"/>
        <v>160</v>
      </c>
      <c r="CG15" s="278">
        <f t="shared" si="9"/>
        <v>6.153846153846154</v>
      </c>
      <c r="CH15" s="278">
        <f t="shared" si="10"/>
        <v>5.783333333333333</v>
      </c>
      <c r="CI15" s="639" t="str">
        <f t="shared" si="11"/>
        <v>Trung bình</v>
      </c>
      <c r="CJ15" s="884">
        <f>SUM((IF(BN15&gt;=5,0,$BN$5)),(IF(BP15&gt;=5,0,$BP$5)),(IF(BR15&gt;=5,0,$BR$5)),(IF(BT15&gt;=5,0,$BT$5)),(IF(BV15&gt;=5,0,$BV$5)),(IF(BX15&gt;=5,0,$BX$5)),(IF(BZ15&gt;=5,0,$BZ$5)),(IF(CB15&gt;=5,0,$CB$5)),(IF(CD15&gt;=5,0,$CD$5)),BM15)</f>
        <v>4</v>
      </c>
      <c r="CK15" s="336" t="str">
        <f t="shared" si="13"/>
        <v>lên lớp</v>
      </c>
      <c r="CL15" s="544">
        <v>6</v>
      </c>
      <c r="CM15" s="646"/>
      <c r="CN15" s="544">
        <v>7</v>
      </c>
      <c r="CO15" s="646"/>
      <c r="CP15" s="544">
        <v>6</v>
      </c>
      <c r="CQ15" s="646"/>
      <c r="CR15" s="544">
        <v>8</v>
      </c>
      <c r="CS15" s="646"/>
      <c r="CT15" s="544">
        <v>7</v>
      </c>
      <c r="CU15" s="646"/>
      <c r="CV15" s="544">
        <v>6</v>
      </c>
      <c r="CW15" s="646"/>
      <c r="CX15" s="544">
        <v>6</v>
      </c>
      <c r="CY15" s="646"/>
      <c r="CZ15" s="637">
        <f t="shared" si="14"/>
        <v>188</v>
      </c>
      <c r="DA15" s="732">
        <f t="shared" si="15"/>
        <v>6.482758620689655</v>
      </c>
      <c r="DB15" s="886">
        <f t="shared" si="16"/>
        <v>4</v>
      </c>
      <c r="DC15" s="933" t="str">
        <f t="shared" si="17"/>
        <v>TB Khá</v>
      </c>
      <c r="DD15" s="637"/>
      <c r="DE15" s="637"/>
      <c r="DF15" s="637"/>
      <c r="DG15" s="637"/>
      <c r="DH15" s="637"/>
      <c r="DI15" s="637"/>
      <c r="DJ15" s="637"/>
      <c r="DK15" s="637"/>
      <c r="DL15" s="637"/>
      <c r="DM15" s="637"/>
      <c r="DN15" s="637"/>
      <c r="DO15" s="637"/>
      <c r="DP15" s="637"/>
      <c r="DQ15" s="637"/>
      <c r="DR15" s="637"/>
      <c r="DS15" s="641"/>
      <c r="DT15" s="641"/>
      <c r="DU15" s="276" t="e">
        <f t="shared" si="18"/>
        <v>#VALUE!</v>
      </c>
      <c r="DV15" s="278" t="e">
        <f t="shared" si="19"/>
        <v>#VALUE!</v>
      </c>
      <c r="DW15" s="278" t="e">
        <f t="shared" si="20"/>
        <v>#VALUE!</v>
      </c>
      <c r="DX15" s="639" t="e">
        <f t="shared" si="21"/>
        <v>#VALUE!</v>
      </c>
      <c r="DY15" s="884">
        <f t="shared" si="0"/>
        <v>27</v>
      </c>
      <c r="DZ15" s="336" t="str">
        <f t="shared" si="22"/>
        <v>lên lớp</v>
      </c>
      <c r="EA15" s="641"/>
      <c r="EB15" s="641"/>
      <c r="EC15" s="641"/>
      <c r="ED15" s="641"/>
      <c r="EE15" s="641"/>
      <c r="EF15" s="648"/>
    </row>
    <row r="16" spans="1:136" ht="15" customHeight="1">
      <c r="A16" s="633">
        <v>11</v>
      </c>
      <c r="B16" s="556" t="s">
        <v>353</v>
      </c>
      <c r="C16" s="557" t="s">
        <v>191</v>
      </c>
      <c r="D16" s="792">
        <v>33637</v>
      </c>
      <c r="E16" s="637">
        <v>6</v>
      </c>
      <c r="F16" s="637"/>
      <c r="G16" s="544">
        <v>5</v>
      </c>
      <c r="H16" s="544"/>
      <c r="I16" s="544">
        <v>5</v>
      </c>
      <c r="J16" s="544"/>
      <c r="K16" s="544">
        <v>5</v>
      </c>
      <c r="L16" s="544"/>
      <c r="M16" s="544">
        <v>5</v>
      </c>
      <c r="N16" s="544"/>
      <c r="O16" s="544">
        <v>5</v>
      </c>
      <c r="P16" s="544"/>
      <c r="Q16" s="544">
        <f t="shared" si="23"/>
        <v>140</v>
      </c>
      <c r="R16" s="635">
        <f t="shared" si="24"/>
        <v>5.185185185185185</v>
      </c>
      <c r="S16" s="544">
        <v>7</v>
      </c>
      <c r="T16" s="544"/>
      <c r="U16" s="544">
        <v>6</v>
      </c>
      <c r="V16" s="647"/>
      <c r="W16" s="544">
        <v>5</v>
      </c>
      <c r="X16" s="647"/>
      <c r="Y16" s="544">
        <v>5</v>
      </c>
      <c r="Z16" s="544"/>
      <c r="AA16" s="544">
        <v>5</v>
      </c>
      <c r="AB16" s="647">
        <v>3</v>
      </c>
      <c r="AC16" s="544">
        <v>5</v>
      </c>
      <c r="AD16" s="544"/>
      <c r="AE16" s="544">
        <v>8</v>
      </c>
      <c r="AF16" s="544"/>
      <c r="AG16" s="544">
        <v>5</v>
      </c>
      <c r="AH16" s="647"/>
      <c r="AI16" s="544">
        <v>5</v>
      </c>
      <c r="AJ16" s="544"/>
      <c r="AK16" s="544">
        <f t="shared" si="1"/>
        <v>132</v>
      </c>
      <c r="AL16" s="638">
        <f t="shared" si="25"/>
        <v>5.5</v>
      </c>
      <c r="AM16" s="638">
        <f t="shared" si="26"/>
        <v>5.333333333333333</v>
      </c>
      <c r="AN16" s="639" t="str">
        <f t="shared" si="2"/>
        <v>Trung bình</v>
      </c>
      <c r="AO16" s="876">
        <f t="shared" si="3"/>
        <v>0</v>
      </c>
      <c r="AP16" s="551" t="str">
        <f t="shared" si="4"/>
        <v>Lên lớp</v>
      </c>
      <c r="AQ16" s="544">
        <v>5</v>
      </c>
      <c r="AR16" s="646"/>
      <c r="AS16" s="544">
        <v>7</v>
      </c>
      <c r="AT16" s="646"/>
      <c r="AU16" s="544">
        <v>5</v>
      </c>
      <c r="AV16" s="646"/>
      <c r="AW16" s="544">
        <v>5</v>
      </c>
      <c r="AX16" s="646">
        <v>4</v>
      </c>
      <c r="AY16" s="544">
        <v>5</v>
      </c>
      <c r="AZ16" s="646"/>
      <c r="BA16" s="544">
        <v>7</v>
      </c>
      <c r="BB16" s="646"/>
      <c r="BC16" s="544">
        <v>5</v>
      </c>
      <c r="BD16" s="646"/>
      <c r="BE16" s="544">
        <v>6</v>
      </c>
      <c r="BF16" s="646"/>
      <c r="BG16" s="544">
        <v>6</v>
      </c>
      <c r="BH16" s="646"/>
      <c r="BI16" s="544">
        <v>6</v>
      </c>
      <c r="BJ16" s="646" t="s">
        <v>431</v>
      </c>
      <c r="BK16" s="637">
        <f t="shared" si="5"/>
        <v>199</v>
      </c>
      <c r="BL16" s="732">
        <f t="shared" si="6"/>
        <v>5.852941176470588</v>
      </c>
      <c r="BM16" s="860">
        <f t="shared" si="7"/>
        <v>0</v>
      </c>
      <c r="BN16" s="637">
        <v>5</v>
      </c>
      <c r="BO16" s="637"/>
      <c r="BP16" s="637">
        <v>6</v>
      </c>
      <c r="BQ16" s="637"/>
      <c r="BR16" s="637">
        <v>5</v>
      </c>
      <c r="BS16" s="637"/>
      <c r="BT16" s="637">
        <v>7</v>
      </c>
      <c r="BU16" s="637"/>
      <c r="BV16" s="637">
        <v>7</v>
      </c>
      <c r="BW16" s="637"/>
      <c r="BX16" s="637">
        <v>7</v>
      </c>
      <c r="BY16" s="637"/>
      <c r="BZ16" s="637">
        <v>7</v>
      </c>
      <c r="CA16" s="637"/>
      <c r="CB16" s="637">
        <v>6</v>
      </c>
      <c r="CC16" s="637"/>
      <c r="CD16" s="641">
        <v>8</v>
      </c>
      <c r="CE16" s="641"/>
      <c r="CF16" s="276">
        <f t="shared" si="8"/>
        <v>165</v>
      </c>
      <c r="CG16" s="278">
        <f t="shared" si="9"/>
        <v>6.346153846153846</v>
      </c>
      <c r="CH16" s="278">
        <f t="shared" si="10"/>
        <v>6.066666666666666</v>
      </c>
      <c r="CI16" s="639" t="str">
        <f t="shared" si="11"/>
        <v>TB Khá</v>
      </c>
      <c r="CJ16" s="884">
        <f t="shared" si="12"/>
        <v>0</v>
      </c>
      <c r="CK16" s="336" t="str">
        <f t="shared" si="13"/>
        <v>lên lớp</v>
      </c>
      <c r="CL16" s="544">
        <v>8</v>
      </c>
      <c r="CM16" s="646"/>
      <c r="CN16" s="544">
        <v>7</v>
      </c>
      <c r="CO16" s="646"/>
      <c r="CP16" s="544">
        <v>7</v>
      </c>
      <c r="CQ16" s="646"/>
      <c r="CR16" s="544">
        <v>7</v>
      </c>
      <c r="CS16" s="646"/>
      <c r="CT16" s="544">
        <v>6</v>
      </c>
      <c r="CU16" s="646"/>
      <c r="CV16" s="544">
        <v>6</v>
      </c>
      <c r="CW16" s="646"/>
      <c r="CX16" s="544">
        <v>8</v>
      </c>
      <c r="CY16" s="646"/>
      <c r="CZ16" s="637">
        <f t="shared" si="14"/>
        <v>206</v>
      </c>
      <c r="DA16" s="732">
        <f t="shared" si="15"/>
        <v>7.103448275862069</v>
      </c>
      <c r="DB16" s="886">
        <f t="shared" si="16"/>
        <v>0</v>
      </c>
      <c r="DC16" s="933" t="str">
        <f t="shared" si="17"/>
        <v>Khá</v>
      </c>
      <c r="DD16" s="637"/>
      <c r="DE16" s="637"/>
      <c r="DF16" s="637"/>
      <c r="DG16" s="637"/>
      <c r="DH16" s="637"/>
      <c r="DI16" s="637"/>
      <c r="DJ16" s="637"/>
      <c r="DK16" s="637"/>
      <c r="DL16" s="637"/>
      <c r="DM16" s="637"/>
      <c r="DN16" s="637"/>
      <c r="DO16" s="637"/>
      <c r="DP16" s="637"/>
      <c r="DQ16" s="637"/>
      <c r="DR16" s="637"/>
      <c r="DS16" s="641"/>
      <c r="DT16" s="641"/>
      <c r="DU16" s="276" t="e">
        <f t="shared" si="18"/>
        <v>#VALUE!</v>
      </c>
      <c r="DV16" s="278" t="e">
        <f t="shared" si="19"/>
        <v>#VALUE!</v>
      </c>
      <c r="DW16" s="278" t="e">
        <f t="shared" si="20"/>
        <v>#VALUE!</v>
      </c>
      <c r="DX16" s="639" t="e">
        <f t="shared" si="21"/>
        <v>#VALUE!</v>
      </c>
      <c r="DY16" s="884">
        <f t="shared" si="0"/>
        <v>23</v>
      </c>
      <c r="DZ16" s="336" t="str">
        <f t="shared" si="22"/>
        <v>lên lớp</v>
      </c>
      <c r="EA16" s="641"/>
      <c r="EB16" s="641"/>
      <c r="EC16" s="641"/>
      <c r="ED16" s="641"/>
      <c r="EE16" s="641"/>
      <c r="EF16" s="648"/>
    </row>
    <row r="17" spans="1:136" s="659" customFormat="1" ht="15" customHeight="1">
      <c r="A17" s="633">
        <v>12</v>
      </c>
      <c r="B17" s="539" t="s">
        <v>174</v>
      </c>
      <c r="C17" s="540" t="s">
        <v>37</v>
      </c>
      <c r="D17" s="793"/>
      <c r="E17" s="541">
        <v>5</v>
      </c>
      <c r="F17" s="541"/>
      <c r="G17" s="541">
        <v>6</v>
      </c>
      <c r="H17" s="541"/>
      <c r="I17" s="541">
        <v>6</v>
      </c>
      <c r="J17" s="541" t="s">
        <v>409</v>
      </c>
      <c r="K17" s="541">
        <v>6</v>
      </c>
      <c r="L17" s="541"/>
      <c r="M17" s="541">
        <v>6</v>
      </c>
      <c r="N17" s="541" t="s">
        <v>385</v>
      </c>
      <c r="O17" s="541">
        <v>6</v>
      </c>
      <c r="P17" s="541"/>
      <c r="Q17" s="542">
        <f>O17*$O$5+M17*$M$5+K17*$K$5+I17*$I$5+G17*$G$5+E17*$E$5</f>
        <v>157</v>
      </c>
      <c r="R17" s="543">
        <f>Q17/$Q$5</f>
        <v>5.814814814814815</v>
      </c>
      <c r="S17" s="541"/>
      <c r="T17" s="541"/>
      <c r="U17" s="541">
        <v>7</v>
      </c>
      <c r="V17" s="541"/>
      <c r="W17" s="541">
        <v>5</v>
      </c>
      <c r="X17" s="541"/>
      <c r="Y17" s="541">
        <v>5</v>
      </c>
      <c r="Z17" s="541"/>
      <c r="AA17" s="541">
        <v>5</v>
      </c>
      <c r="AB17" s="541"/>
      <c r="AC17" s="541"/>
      <c r="AD17" s="541"/>
      <c r="AE17" s="541">
        <v>5</v>
      </c>
      <c r="AF17" s="541"/>
      <c r="AG17" s="541">
        <v>5</v>
      </c>
      <c r="AH17" s="541">
        <v>1</v>
      </c>
      <c r="AI17" s="541">
        <v>5</v>
      </c>
      <c r="AJ17" s="541"/>
      <c r="AK17" s="542">
        <f t="shared" si="1"/>
        <v>105</v>
      </c>
      <c r="AL17" s="545">
        <f>AK17/$AK$5</f>
        <v>4.375</v>
      </c>
      <c r="AM17" s="545">
        <f>(AK17+Q17)/$AM$5</f>
        <v>5.137254901960785</v>
      </c>
      <c r="AN17" s="653" t="str">
        <f t="shared" si="2"/>
        <v>Trung bình</v>
      </c>
      <c r="AO17" s="877">
        <f t="shared" si="3"/>
        <v>3</v>
      </c>
      <c r="AP17" s="569" t="str">
        <f t="shared" si="4"/>
        <v>Lên lớp</v>
      </c>
      <c r="AQ17" s="541">
        <v>6</v>
      </c>
      <c r="AR17" s="661"/>
      <c r="AS17" s="541">
        <v>5</v>
      </c>
      <c r="AT17" s="661"/>
      <c r="AU17" s="541">
        <v>4</v>
      </c>
      <c r="AV17" s="661">
        <v>3</v>
      </c>
      <c r="AW17" s="541">
        <v>4</v>
      </c>
      <c r="AX17" s="661">
        <v>3</v>
      </c>
      <c r="AY17" s="541">
        <v>5</v>
      </c>
      <c r="AZ17" s="661"/>
      <c r="BA17" s="541">
        <v>5</v>
      </c>
      <c r="BB17" s="661"/>
      <c r="BC17" s="541">
        <v>5</v>
      </c>
      <c r="BD17" s="661"/>
      <c r="BE17" s="541">
        <v>6</v>
      </c>
      <c r="BF17" s="661"/>
      <c r="BG17" s="541">
        <v>6</v>
      </c>
      <c r="BH17" s="661"/>
      <c r="BI17" s="541">
        <v>6</v>
      </c>
      <c r="BJ17" s="661"/>
      <c r="BK17" s="542">
        <f t="shared" si="5"/>
        <v>176</v>
      </c>
      <c r="BL17" s="733">
        <f t="shared" si="6"/>
        <v>5.176470588235294</v>
      </c>
      <c r="BM17" s="881">
        <f t="shared" si="7"/>
        <v>9</v>
      </c>
      <c r="BN17" s="796">
        <v>5</v>
      </c>
      <c r="BO17" s="541"/>
      <c r="BP17" s="541">
        <v>5</v>
      </c>
      <c r="BQ17" s="541"/>
      <c r="BR17" s="541">
        <v>5</v>
      </c>
      <c r="BS17" s="541"/>
      <c r="BT17" s="541">
        <v>6</v>
      </c>
      <c r="BU17" s="541"/>
      <c r="BV17" s="541">
        <v>7</v>
      </c>
      <c r="BW17" s="541"/>
      <c r="BX17" s="541">
        <v>5</v>
      </c>
      <c r="BY17" s="541"/>
      <c r="BZ17" s="541">
        <v>7</v>
      </c>
      <c r="CA17" s="541"/>
      <c r="CB17" s="541">
        <v>6</v>
      </c>
      <c r="CC17" s="541"/>
      <c r="CD17" s="656">
        <v>5</v>
      </c>
      <c r="CE17" s="656"/>
      <c r="CF17" s="878">
        <f t="shared" si="8"/>
        <v>144</v>
      </c>
      <c r="CG17" s="879">
        <f t="shared" si="9"/>
        <v>5.538461538461538</v>
      </c>
      <c r="CH17" s="879">
        <f t="shared" si="10"/>
        <v>5.333333333333333</v>
      </c>
      <c r="CI17" s="653" t="str">
        <f t="shared" si="11"/>
        <v>Trung bình</v>
      </c>
      <c r="CJ17" s="885">
        <f t="shared" si="12"/>
        <v>9</v>
      </c>
      <c r="CK17" s="882" t="str">
        <f t="shared" si="13"/>
        <v>lên lớp</v>
      </c>
      <c r="CL17" s="541">
        <v>7</v>
      </c>
      <c r="CM17" s="661"/>
      <c r="CN17" s="541">
        <v>5</v>
      </c>
      <c r="CO17" s="661"/>
      <c r="CP17" s="541">
        <v>5</v>
      </c>
      <c r="CQ17" s="661"/>
      <c r="CR17" s="541">
        <v>6</v>
      </c>
      <c r="CS17" s="661"/>
      <c r="CT17" s="541">
        <v>5</v>
      </c>
      <c r="CU17" s="661"/>
      <c r="CV17" s="541">
        <v>6</v>
      </c>
      <c r="CW17" s="661"/>
      <c r="CX17" s="541">
        <v>7</v>
      </c>
      <c r="CY17" s="661"/>
      <c r="CZ17" s="542">
        <f t="shared" si="14"/>
        <v>169</v>
      </c>
      <c r="DA17" s="733">
        <f t="shared" si="15"/>
        <v>5.827586206896552</v>
      </c>
      <c r="DB17" s="887">
        <f t="shared" si="16"/>
        <v>9</v>
      </c>
      <c r="DC17" s="933" t="str">
        <f t="shared" si="17"/>
        <v>Trung bình</v>
      </c>
      <c r="DD17" s="541"/>
      <c r="DE17" s="541"/>
      <c r="DF17" s="541"/>
      <c r="DG17" s="541"/>
      <c r="DH17" s="541"/>
      <c r="DI17" s="541"/>
      <c r="DJ17" s="541"/>
      <c r="DK17" s="541"/>
      <c r="DL17" s="541"/>
      <c r="DM17" s="541"/>
      <c r="DN17" s="541"/>
      <c r="DO17" s="541"/>
      <c r="DP17" s="541"/>
      <c r="DQ17" s="541"/>
      <c r="DR17" s="541"/>
      <c r="DS17" s="656"/>
      <c r="DT17" s="656"/>
      <c r="DU17" s="878" t="e">
        <f t="shared" si="18"/>
        <v>#VALUE!</v>
      </c>
      <c r="DV17" s="879" t="e">
        <f t="shared" si="19"/>
        <v>#VALUE!</v>
      </c>
      <c r="DW17" s="879" t="e">
        <f t="shared" si="20"/>
        <v>#VALUE!</v>
      </c>
      <c r="DX17" s="653" t="e">
        <f t="shared" si="21"/>
        <v>#VALUE!</v>
      </c>
      <c r="DY17" s="885">
        <f t="shared" si="0"/>
        <v>32</v>
      </c>
      <c r="DZ17" s="882" t="str">
        <f t="shared" si="22"/>
        <v>lên lớp</v>
      </c>
      <c r="EA17" s="656"/>
      <c r="EB17" s="656"/>
      <c r="EC17" s="656"/>
      <c r="ED17" s="656"/>
      <c r="EE17" s="656"/>
      <c r="EF17" s="662"/>
    </row>
    <row r="18" spans="39:98" ht="15" customHeight="1">
      <c r="AM18" s="680" t="s">
        <v>220</v>
      </c>
      <c r="AN18" s="681" t="e">
        <f>COUNTIF(#REF!,"Giỏi")</f>
        <v>#REF!</v>
      </c>
      <c r="AO18" s="450" t="s">
        <v>514</v>
      </c>
      <c r="AP18" s="681" t="e">
        <f>COUNTIF(#REF!,"Trung bình")</f>
        <v>#REF!</v>
      </c>
      <c r="AY18" s="450"/>
      <c r="CT18" s="450"/>
    </row>
    <row r="19" spans="39:107" ht="15" customHeight="1">
      <c r="AM19" s="680" t="s">
        <v>221</v>
      </c>
      <c r="AN19" s="681" t="e">
        <f>COUNTIF(#REF!,"Khá")</f>
        <v>#REF!</v>
      </c>
      <c r="AO19" s="340" t="s">
        <v>516</v>
      </c>
      <c r="AP19" s="681" t="e">
        <f>COUNTIF(#REF!,"Yếu")</f>
        <v>#REF!</v>
      </c>
      <c r="AY19" s="341">
        <f>COUNTIF($AP$6:$AP$17,"Ngõng häc")</f>
        <v>0</v>
      </c>
      <c r="CG19" s="890" t="s">
        <v>220</v>
      </c>
      <c r="CH19" s="891">
        <f>COUNTIF($CI$6:$CI$17,"Giỏi")</f>
        <v>0</v>
      </c>
      <c r="CI19" s="958" t="s">
        <v>618</v>
      </c>
      <c r="CJ19" s="958"/>
      <c r="CT19" s="341"/>
      <c r="DB19" s="890" t="s">
        <v>220</v>
      </c>
      <c r="DC19" s="891">
        <f>COUNTIF($DC$6:$DC$17,"Giỏi")</f>
        <v>1</v>
      </c>
    </row>
    <row r="20" spans="39:107" ht="15" customHeight="1">
      <c r="AM20" s="680" t="s">
        <v>223</v>
      </c>
      <c r="AN20" s="681" t="e">
        <f>COUNTIF(#REF!,"TB Khá")</f>
        <v>#REF!</v>
      </c>
      <c r="AO20" s="342" t="s">
        <v>515</v>
      </c>
      <c r="AP20" s="681" t="e">
        <f>COUNTIF(#REF!,"Kém")</f>
        <v>#REF!</v>
      </c>
      <c r="AY20" s="343">
        <f>COUNTIF($AP$8:$AP$16,"Th«i häc")</f>
        <v>0</v>
      </c>
      <c r="CG20" s="892" t="s">
        <v>221</v>
      </c>
      <c r="CH20" s="893">
        <f>COUNTIF($CI$6:$CI$17,"Khá")</f>
        <v>1</v>
      </c>
      <c r="CI20" s="959">
        <f>COUNTIF($CK$6:$CK$17,"Lên lớp")</f>
        <v>12</v>
      </c>
      <c r="CJ20" s="959"/>
      <c r="CT20" s="343"/>
      <c r="DB20" s="892" t="s">
        <v>221</v>
      </c>
      <c r="DC20" s="893">
        <f>COUNTIF($DC$6:$DC$17,"Khá")</f>
        <v>4</v>
      </c>
    </row>
    <row r="21" spans="85:107" ht="15" customHeight="1">
      <c r="CG21" s="892" t="s">
        <v>619</v>
      </c>
      <c r="CH21" s="893">
        <f>COUNTIF($CI$6:$CI$17,"TB khá")</f>
        <v>6</v>
      </c>
      <c r="CI21" s="953" t="s">
        <v>222</v>
      </c>
      <c r="CJ21" s="953"/>
      <c r="DB21" s="892" t="s">
        <v>619</v>
      </c>
      <c r="DC21" s="893">
        <f>COUNTIF($DC$6:$DC$17,"TB khá")</f>
        <v>5</v>
      </c>
    </row>
    <row r="22" spans="85:107" ht="15" customHeight="1">
      <c r="CG22" s="892" t="s">
        <v>620</v>
      </c>
      <c r="CH22" s="893">
        <f>COUNTIF($CI$6:$CI$17,"Trung bình")</f>
        <v>5</v>
      </c>
      <c r="CI22" s="960">
        <f>COUNTIF($CK$6:$CK$17,"Ngừng học")</f>
        <v>0</v>
      </c>
      <c r="CJ22" s="960"/>
      <c r="DB22" s="892" t="s">
        <v>620</v>
      </c>
      <c r="DC22" s="893">
        <f>COUNTIF($DC$6:$DC$17,"Trung bình")</f>
        <v>2</v>
      </c>
    </row>
    <row r="23" spans="85:107" ht="15" customHeight="1">
      <c r="CG23" s="892" t="s">
        <v>621</v>
      </c>
      <c r="CH23" s="893">
        <f>COUNTIF($CI$6:$CI$17,"Yếu")</f>
        <v>0</v>
      </c>
      <c r="CI23" s="953" t="s">
        <v>224</v>
      </c>
      <c r="CJ23" s="953"/>
      <c r="DB23" s="892" t="s">
        <v>621</v>
      </c>
      <c r="DC23" s="893">
        <f>COUNTIF($DC$6:$DC$17,"Yếu")</f>
        <v>0</v>
      </c>
    </row>
    <row r="24" spans="85:107" ht="15" customHeight="1">
      <c r="CG24" s="894" t="s">
        <v>622</v>
      </c>
      <c r="CH24" s="895">
        <f>COUNTIF($CI$6:$CI$17,"Kém")</f>
        <v>0</v>
      </c>
      <c r="CI24" s="954">
        <f>COUNTIF($CK$6:$CK$17,"Thôi học")</f>
        <v>0</v>
      </c>
      <c r="CJ24" s="954"/>
      <c r="DB24" s="894" t="s">
        <v>622</v>
      </c>
      <c r="DC24" s="895">
        <f>COUNTIF($DC$6:$DC$17,"Kém")</f>
        <v>0</v>
      </c>
    </row>
    <row r="25" spans="85:107" ht="15" customHeight="1">
      <c r="CG25" s="889" t="s">
        <v>623</v>
      </c>
      <c r="CH25" s="955">
        <f>SUM(CI19:CI24)</f>
        <v>12</v>
      </c>
      <c r="CI25" s="956"/>
      <c r="CJ25" s="957"/>
      <c r="DC25" s="645">
        <f>SUM(DC19:DC24)</f>
        <v>12</v>
      </c>
    </row>
    <row r="28" spans="1:136" ht="15" customHeight="1">
      <c r="A28" s="633">
        <v>15</v>
      </c>
      <c r="B28" s="548" t="s">
        <v>354</v>
      </c>
      <c r="C28" s="511" t="s">
        <v>180</v>
      </c>
      <c r="D28" s="573"/>
      <c r="E28" s="637">
        <v>5</v>
      </c>
      <c r="F28" s="637">
        <v>4</v>
      </c>
      <c r="G28" s="544">
        <v>6</v>
      </c>
      <c r="H28" s="544"/>
      <c r="I28" s="544">
        <v>6</v>
      </c>
      <c r="J28" s="544"/>
      <c r="K28" s="544">
        <v>5</v>
      </c>
      <c r="L28" s="544"/>
      <c r="M28" s="544">
        <v>4</v>
      </c>
      <c r="N28" s="544">
        <v>4</v>
      </c>
      <c r="O28" s="544">
        <v>5</v>
      </c>
      <c r="P28" s="544">
        <v>3</v>
      </c>
      <c r="Q28" s="544">
        <f>O28*$O$5+M28*$M$5+K28*$K$5+I28*$I$5+G28*$G$5+E28*$E$5</f>
        <v>139</v>
      </c>
      <c r="R28" s="635">
        <f>Q28/$Q$5</f>
        <v>5.148148148148148</v>
      </c>
      <c r="S28" s="682"/>
      <c r="T28" s="682"/>
      <c r="U28" s="682"/>
      <c r="V28" s="683"/>
      <c r="W28" s="544"/>
      <c r="X28" s="683"/>
      <c r="Y28" s="544"/>
      <c r="Z28" s="544"/>
      <c r="AA28" s="544"/>
      <c r="AB28" s="683"/>
      <c r="AC28" s="544"/>
      <c r="AD28" s="544"/>
      <c r="AE28" s="544"/>
      <c r="AF28" s="544"/>
      <c r="AG28" s="544"/>
      <c r="AH28" s="683"/>
      <c r="AI28" s="544"/>
      <c r="AJ28" s="544"/>
      <c r="AK28" s="544">
        <f>AI28*$AI$5+AG28*$AG$5+AE28*$AE$5+AC28*$AC$5+AA28*$AA$5+Y28*$Y$5+W28*$W$5</f>
        <v>0</v>
      </c>
      <c r="AL28" s="638">
        <f>AK28/$AK$5</f>
        <v>0</v>
      </c>
      <c r="AM28" s="638">
        <f>(AK28+Q28)/$AM$5</f>
        <v>2.7254901960784315</v>
      </c>
      <c r="AN28" s="639" t="str">
        <f>IF(AM28&gt;=8.995,"XuÊt s¾c",IF(AM28&gt;=7.995,"Giái",IF(AM28&gt;=6.995,"Kh¸",IF(AM28&gt;=5.995,"TB Kh¸",IF(AM28&gt;=4.995,"Trung b×nh",IF(AM28&gt;=3.995,"YÕu",IF(AM28&lt;3.995,"KÐm")))))))</f>
        <v>KÐm</v>
      </c>
      <c r="AO28" s="640">
        <f>SUM((IF(E28&gt;=5,0,$E$5)),(IF(G28&gt;=5,0,$G$5)),(IF(I28&gt;=5,0,$I$5)),(IF(K28&gt;=5,0,$K$5)),(IF(M28&gt;=5,0,$M$5)),(IF(O28&gt;=5,0,$O$5)),(IF(AC28&gt;=5,0,$AC$5)),(IF(Y28&gt;=5,0,$Y$5)),(IF(AE28&gt;=5,0,$AE$5)),(IF(AI28&gt;=5,0,$AI$5)),(IF(AA28&gt;=5,0,$AA$30)),(IF(W28&gt;=5,0,$W$30)))</f>
        <v>17</v>
      </c>
      <c r="AP28" s="551" t="str">
        <f>IF($AM28&lt;3.495,"Th«i häc",IF($AM28&lt;4.995,"Ngõng häc",IF($AO28&gt;25,"Ngõng häc","Lªn Líp")))</f>
        <v>Th«i häc</v>
      </c>
      <c r="AQ28" s="646"/>
      <c r="AR28" s="646"/>
      <c r="AS28" s="646"/>
      <c r="AT28" s="646"/>
      <c r="AU28" s="646"/>
      <c r="AV28" s="646"/>
      <c r="AW28" s="646"/>
      <c r="AX28" s="646"/>
      <c r="AY28" s="544"/>
      <c r="AZ28" s="646"/>
      <c r="BA28" s="646"/>
      <c r="BB28" s="646"/>
      <c r="BC28" s="646"/>
      <c r="BD28" s="646"/>
      <c r="BE28" s="646"/>
      <c r="BF28" s="646"/>
      <c r="BG28" s="646"/>
      <c r="BH28" s="646"/>
      <c r="BI28" s="646"/>
      <c r="BJ28" s="646"/>
      <c r="BK28" s="641"/>
      <c r="BL28" s="641"/>
      <c r="BM28" s="641"/>
      <c r="BN28" s="641"/>
      <c r="BO28" s="641"/>
      <c r="BP28" s="641"/>
      <c r="BQ28" s="641"/>
      <c r="BR28" s="641"/>
      <c r="BS28" s="641"/>
      <c r="BT28" s="641"/>
      <c r="BU28" s="641"/>
      <c r="BV28" s="641"/>
      <c r="BW28" s="641"/>
      <c r="BX28" s="641"/>
      <c r="BY28" s="641"/>
      <c r="BZ28" s="641"/>
      <c r="CA28" s="641"/>
      <c r="CB28" s="641"/>
      <c r="CC28" s="641"/>
      <c r="CD28" s="641"/>
      <c r="CE28" s="641"/>
      <c r="CF28" s="641"/>
      <c r="CG28" s="641"/>
      <c r="CH28" s="641"/>
      <c r="CI28" s="641"/>
      <c r="CJ28" s="643"/>
      <c r="CK28" s="643"/>
      <c r="CL28" s="646"/>
      <c r="CM28" s="646"/>
      <c r="CN28" s="646"/>
      <c r="CO28" s="646"/>
      <c r="CP28" s="646"/>
      <c r="CQ28" s="646"/>
      <c r="CR28" s="646"/>
      <c r="CS28" s="646"/>
      <c r="CT28" s="544"/>
      <c r="CU28" s="646"/>
      <c r="CV28" s="646"/>
      <c r="CW28" s="646"/>
      <c r="CX28" s="646"/>
      <c r="CY28" s="646"/>
      <c r="CZ28" s="641"/>
      <c r="DA28" s="641"/>
      <c r="DB28" s="641"/>
      <c r="DC28" s="641"/>
      <c r="DD28" s="641"/>
      <c r="DE28" s="641"/>
      <c r="DF28" s="641"/>
      <c r="DG28" s="641"/>
      <c r="DH28" s="641"/>
      <c r="DI28" s="641"/>
      <c r="DJ28" s="641"/>
      <c r="DK28" s="641"/>
      <c r="DL28" s="641"/>
      <c r="DM28" s="641"/>
      <c r="DN28" s="641"/>
      <c r="DO28" s="641"/>
      <c r="DP28" s="641"/>
      <c r="DQ28" s="641"/>
      <c r="DR28" s="641"/>
      <c r="DS28" s="641"/>
      <c r="DT28" s="641"/>
      <c r="DU28" s="641"/>
      <c r="DV28" s="641"/>
      <c r="DW28" s="641"/>
      <c r="DX28" s="641"/>
      <c r="DY28" s="643"/>
      <c r="DZ28" s="643"/>
      <c r="EA28" s="641"/>
      <c r="EB28" s="641"/>
      <c r="EC28" s="641"/>
      <c r="ED28" s="641"/>
      <c r="EE28" s="641"/>
      <c r="EF28" s="648"/>
    </row>
    <row r="29" spans="1:136" ht="15" customHeight="1">
      <c r="A29" s="633">
        <v>10</v>
      </c>
      <c r="B29" s="548" t="s">
        <v>189</v>
      </c>
      <c r="C29" s="511" t="s">
        <v>175</v>
      </c>
      <c r="D29" s="573"/>
      <c r="E29" s="634">
        <v>3</v>
      </c>
      <c r="F29" s="634"/>
      <c r="G29" s="682">
        <v>6</v>
      </c>
      <c r="H29" s="682"/>
      <c r="I29" s="682">
        <v>6</v>
      </c>
      <c r="J29" s="682"/>
      <c r="K29" s="682">
        <v>6</v>
      </c>
      <c r="L29" s="682"/>
      <c r="M29" s="682">
        <v>3</v>
      </c>
      <c r="N29" s="682">
        <v>3</v>
      </c>
      <c r="O29" s="682">
        <v>5</v>
      </c>
      <c r="P29" s="682"/>
      <c r="Q29" s="544">
        <f>O29*$O$5+M29*$M$5+K29*$K$5+I29*$I$5+G29*$G$5+E29*$E$5</f>
        <v>127</v>
      </c>
      <c r="R29" s="635">
        <f>Q29/$Q$5</f>
        <v>4.703703703703703</v>
      </c>
      <c r="S29" s="544"/>
      <c r="T29" s="544"/>
      <c r="U29" s="544">
        <v>6</v>
      </c>
      <c r="V29" s="544"/>
      <c r="W29" s="544">
        <v>5</v>
      </c>
      <c r="X29" s="544"/>
      <c r="Y29" s="544"/>
      <c r="Z29" s="544"/>
      <c r="AA29" s="544"/>
      <c r="AB29" s="544"/>
      <c r="AC29" s="544"/>
      <c r="AD29" s="544"/>
      <c r="AE29" s="544"/>
      <c r="AF29" s="544"/>
      <c r="AG29" s="544"/>
      <c r="AH29" s="544"/>
      <c r="AI29" s="544"/>
      <c r="AJ29" s="544"/>
      <c r="AK29" s="544">
        <f>AI29*$AI$5+AG29*$AG$5+AE29*$AE$5+AC29*$AC$5+AA29*$AA$5+Y29*$Y$5+W29*$W$5</f>
        <v>35</v>
      </c>
      <c r="AL29" s="638">
        <f>AK29/$AK$5</f>
        <v>1.4583333333333333</v>
      </c>
      <c r="AM29" s="638">
        <f>(AK29+Q29)/$AM$5</f>
        <v>3.176470588235294</v>
      </c>
      <c r="AN29" s="639" t="str">
        <f>IF(AM29&gt;=8.995,"XuÊt s¾c",IF(AM29&gt;=7.995,"Giái",IF(AM29&gt;=6.995,"Kh¸",IF(AM29&gt;=5.995,"TB Kh¸",IF(AM29&gt;=4.995,"Trung b×nh",IF(AM29&gt;=3.995,"YÕu",IF(AM29&lt;3.995,"KÐm")))))))</f>
        <v>KÐm</v>
      </c>
      <c r="AO29" s="640">
        <f>SUM((IF(E29&gt;=5,0,$E$5)),(IF(G29&gt;=5,0,$G$5)),(IF(I29&gt;=5,0,$I$5)),(IF(K29&gt;=5,0,$K$5)),(IF(M29&gt;=5,0,$M$5)),(IF(O29&gt;=5,0,$O$5)),(IF(AC29&gt;=5,0,$AC$5)),(IF(Y29&gt;=5,0,$Y$5)),(IF(AE29&gt;=5,0,$AE$5)),(IF(AI29&gt;=5,0,$AI$5)),(IF(AA29&gt;=5,0,$AA$30)),(IF(W29&gt;=5,0,$W$30)))</f>
        <v>22</v>
      </c>
      <c r="AP29" s="551" t="str">
        <f>IF($AM29&lt;3.495,"Th«i häc",IF($AM29&lt;4.995,"Ngõng häc",IF($AO29&gt;25,"Ngõng häc","Lªn Líp")))</f>
        <v>Th«i häc</v>
      </c>
      <c r="AQ29" s="646"/>
      <c r="AR29" s="646"/>
      <c r="AS29" s="646"/>
      <c r="AT29" s="646"/>
      <c r="AU29" s="646"/>
      <c r="AV29" s="646"/>
      <c r="AW29" s="646"/>
      <c r="AX29" s="646"/>
      <c r="AY29" s="544"/>
      <c r="AZ29" s="646"/>
      <c r="BA29" s="646"/>
      <c r="BB29" s="646"/>
      <c r="BC29" s="646"/>
      <c r="BD29" s="646"/>
      <c r="BE29" s="646"/>
      <c r="BF29" s="646"/>
      <c r="BG29" s="646"/>
      <c r="BH29" s="646"/>
      <c r="BI29" s="646"/>
      <c r="BJ29" s="646"/>
      <c r="BK29" s="641"/>
      <c r="BL29" s="641"/>
      <c r="BM29" s="641"/>
      <c r="BN29" s="641"/>
      <c r="BO29" s="641"/>
      <c r="BP29" s="641"/>
      <c r="BQ29" s="641"/>
      <c r="BR29" s="641"/>
      <c r="BS29" s="641"/>
      <c r="BT29" s="641"/>
      <c r="BU29" s="641"/>
      <c r="BV29" s="641"/>
      <c r="BW29" s="641"/>
      <c r="BX29" s="641"/>
      <c r="BY29" s="641"/>
      <c r="BZ29" s="641"/>
      <c r="CA29" s="641"/>
      <c r="CB29" s="641"/>
      <c r="CC29" s="641"/>
      <c r="CD29" s="641"/>
      <c r="CE29" s="641"/>
      <c r="CF29" s="641"/>
      <c r="CG29" s="641"/>
      <c r="CH29" s="641"/>
      <c r="CI29" s="641"/>
      <c r="CJ29" s="643"/>
      <c r="CK29" s="643"/>
      <c r="CL29" s="646"/>
      <c r="CM29" s="646"/>
      <c r="CN29" s="646"/>
      <c r="CO29" s="646"/>
      <c r="CP29" s="646"/>
      <c r="CQ29" s="646"/>
      <c r="CR29" s="646"/>
      <c r="CS29" s="646"/>
      <c r="CT29" s="544"/>
      <c r="CU29" s="646"/>
      <c r="CV29" s="646"/>
      <c r="CW29" s="646"/>
      <c r="CX29" s="646"/>
      <c r="CY29" s="646"/>
      <c r="CZ29" s="641"/>
      <c r="DA29" s="641"/>
      <c r="DB29" s="641"/>
      <c r="DC29" s="641"/>
      <c r="DD29" s="641"/>
      <c r="DE29" s="641"/>
      <c r="DF29" s="641"/>
      <c r="DG29" s="641"/>
      <c r="DH29" s="641"/>
      <c r="DI29" s="641"/>
      <c r="DJ29" s="641"/>
      <c r="DK29" s="641"/>
      <c r="DL29" s="641"/>
      <c r="DM29" s="641"/>
      <c r="DN29" s="641"/>
      <c r="DO29" s="641"/>
      <c r="DP29" s="641"/>
      <c r="DQ29" s="641"/>
      <c r="DR29" s="641"/>
      <c r="DS29" s="641"/>
      <c r="DT29" s="641"/>
      <c r="DU29" s="641"/>
      <c r="DV29" s="641"/>
      <c r="DW29" s="641"/>
      <c r="DX29" s="641"/>
      <c r="DY29" s="643"/>
      <c r="DZ29" s="643"/>
      <c r="EA29" s="641"/>
      <c r="EB29" s="641"/>
      <c r="EC29" s="641"/>
      <c r="ED29" s="641"/>
      <c r="EE29" s="641"/>
      <c r="EF29" s="648"/>
    </row>
    <row r="30" spans="1:136" ht="15" customHeight="1">
      <c r="A30" s="633">
        <v>1</v>
      </c>
      <c r="B30" s="684" t="s">
        <v>345</v>
      </c>
      <c r="C30" s="685" t="s">
        <v>27</v>
      </c>
      <c r="D30" s="788"/>
      <c r="E30" s="544">
        <v>2</v>
      </c>
      <c r="F30" s="544">
        <v>2</v>
      </c>
      <c r="G30" s="544"/>
      <c r="H30" s="544"/>
      <c r="I30" s="544">
        <v>3</v>
      </c>
      <c r="J30" s="544">
        <v>1</v>
      </c>
      <c r="K30" s="544">
        <v>3</v>
      </c>
      <c r="L30" s="544"/>
      <c r="M30" s="544">
        <v>3</v>
      </c>
      <c r="N30" s="544">
        <v>3</v>
      </c>
      <c r="O30" s="544">
        <v>1</v>
      </c>
      <c r="P30" s="544">
        <v>1</v>
      </c>
      <c r="Q30" s="544">
        <f>O30*$O$5+M30*$M$5+K30*$K$5+I30*$I$5+G30*$G$5+E30*$E$5</f>
        <v>54</v>
      </c>
      <c r="R30" s="635">
        <f>Q30/$Q$5</f>
        <v>2</v>
      </c>
      <c r="S30" s="544">
        <v>6</v>
      </c>
      <c r="T30" s="544"/>
      <c r="U30" s="544"/>
      <c r="V30" s="544"/>
      <c r="W30" s="544"/>
      <c r="X30" s="544"/>
      <c r="Y30" s="544"/>
      <c r="Z30" s="544"/>
      <c r="AA30" s="544"/>
      <c r="AB30" s="544"/>
      <c r="AC30" s="544"/>
      <c r="AD30" s="544"/>
      <c r="AE30" s="544"/>
      <c r="AF30" s="544"/>
      <c r="AG30" s="544"/>
      <c r="AH30" s="544"/>
      <c r="AI30" s="544"/>
      <c r="AJ30" s="544"/>
      <c r="AK30" s="686">
        <f>AI30*$AI$5+AG30*$AG$5+AE30*$AE$5+AC30*$AC$5+AA30*$AA$5+Y30*$Y$5+W30*$W$5</f>
        <v>0</v>
      </c>
      <c r="AL30" s="687">
        <f>AK30/$AK$5</f>
        <v>0</v>
      </c>
      <c r="AM30" s="687">
        <f>(AK30+Q30)/$AM$5</f>
        <v>1.0588235294117647</v>
      </c>
      <c r="AN30" s="688" t="str">
        <f>IF(AM30&gt;=8.995,"XuÊt s¾c",IF(AM30&gt;=7.995,"Giái",IF(AM30&gt;=6.995,"Kh¸",IF(AM30&gt;=5.995,"TB Kh¸",IF(AM30&gt;=4.995,"Trung b×nh",IF(AM30&gt;=3.995,"YÕu",IF(AM30&lt;3.995,"KÐm")))))))</f>
        <v>KÐm</v>
      </c>
      <c r="AO30" s="689">
        <f>SUM((IF(E30&gt;=5,0,$E$5)),(IF(G30&gt;=5,0,$G$5)),(IF(I30&gt;=5,0,$I$5)),(IF(K30&gt;=5,0,$K$5)),(IF(M30&gt;=5,0,$M$5)),(IF(O30&gt;=5,0,$O$5)),(IF(AC30&gt;=5,0,$AC$5)),(IF(Y30&gt;=5,0,$Y$5)),(IF(AE30&gt;=5,0,$AE$5)),(IF(AI30&gt;=5,0,$AI$5)),(IF(AA30&gt;=5,0,$AA$30)),(IF(W30&gt;=5,0,$W$30)))</f>
        <v>39</v>
      </c>
      <c r="AP30" s="690" t="str">
        <f>IF($AM30&lt;3.495,"Th«i häc",IF($AM30&lt;4.995,"Ngõng häc",IF($AO30&gt;25,"Ngõng häc","Lªn Líp")))</f>
        <v>Th«i häc</v>
      </c>
      <c r="AQ30" s="646"/>
      <c r="AR30" s="646"/>
      <c r="AS30" s="646"/>
      <c r="AT30" s="646"/>
      <c r="AU30" s="646"/>
      <c r="AV30" s="646"/>
      <c r="AW30" s="646"/>
      <c r="AX30" s="646"/>
      <c r="AY30" s="544"/>
      <c r="AZ30" s="646"/>
      <c r="BA30" s="646"/>
      <c r="BB30" s="646"/>
      <c r="BC30" s="646"/>
      <c r="BD30" s="646"/>
      <c r="BE30" s="646"/>
      <c r="BF30" s="646"/>
      <c r="BG30" s="646"/>
      <c r="BH30" s="646"/>
      <c r="BI30" s="646"/>
      <c r="BJ30" s="646"/>
      <c r="BK30" s="641"/>
      <c r="BL30" s="641"/>
      <c r="BM30" s="641"/>
      <c r="BN30" s="691"/>
      <c r="BO30" s="646"/>
      <c r="BP30" s="646"/>
      <c r="BQ30" s="646"/>
      <c r="BR30" s="646"/>
      <c r="BS30" s="646"/>
      <c r="BT30" s="646"/>
      <c r="BU30" s="646"/>
      <c r="BV30" s="646"/>
      <c r="BW30" s="646"/>
      <c r="BX30" s="646"/>
      <c r="BY30" s="646"/>
      <c r="BZ30" s="646"/>
      <c r="CA30" s="646"/>
      <c r="CB30" s="646"/>
      <c r="CC30" s="646"/>
      <c r="CD30" s="646"/>
      <c r="CE30" s="646"/>
      <c r="CF30" s="641"/>
      <c r="CG30" s="641"/>
      <c r="CH30" s="641"/>
      <c r="CI30" s="641"/>
      <c r="CJ30" s="643"/>
      <c r="CK30" s="643"/>
      <c r="CL30" s="646"/>
      <c r="CM30" s="646"/>
      <c r="CN30" s="646"/>
      <c r="CO30" s="646"/>
      <c r="CP30" s="646"/>
      <c r="CQ30" s="646"/>
      <c r="CR30" s="646"/>
      <c r="CS30" s="646"/>
      <c r="CT30" s="544"/>
      <c r="CU30" s="646"/>
      <c r="CV30" s="646"/>
      <c r="CW30" s="646"/>
      <c r="CX30" s="646"/>
      <c r="CY30" s="646"/>
      <c r="CZ30" s="641"/>
      <c r="DA30" s="641"/>
      <c r="DB30" s="641"/>
      <c r="DC30" s="691"/>
      <c r="DD30" s="646"/>
      <c r="DE30" s="646"/>
      <c r="DF30" s="646"/>
      <c r="DG30" s="646"/>
      <c r="DH30" s="646"/>
      <c r="DI30" s="646"/>
      <c r="DJ30" s="646"/>
      <c r="DK30" s="646"/>
      <c r="DL30" s="646"/>
      <c r="DM30" s="646"/>
      <c r="DN30" s="646"/>
      <c r="DO30" s="646"/>
      <c r="DP30" s="646"/>
      <c r="DQ30" s="646"/>
      <c r="DR30" s="646"/>
      <c r="DS30" s="646"/>
      <c r="DT30" s="646"/>
      <c r="DU30" s="641"/>
      <c r="DV30" s="641"/>
      <c r="DW30" s="641"/>
      <c r="DX30" s="641"/>
      <c r="DY30" s="643"/>
      <c r="DZ30" s="643"/>
      <c r="EA30" s="641"/>
      <c r="EB30" s="641"/>
      <c r="EC30" s="641"/>
      <c r="ED30" s="641"/>
      <c r="EE30" s="641"/>
      <c r="EF30" s="648"/>
    </row>
    <row r="31" spans="1:136" ht="15" customHeight="1">
      <c r="A31" s="633">
        <v>2</v>
      </c>
      <c r="B31" s="548" t="s">
        <v>346</v>
      </c>
      <c r="C31" s="511" t="s">
        <v>85</v>
      </c>
      <c r="D31" s="511"/>
      <c r="E31" s="544">
        <v>3</v>
      </c>
      <c r="F31" s="544">
        <v>3</v>
      </c>
      <c r="G31" s="544">
        <v>4</v>
      </c>
      <c r="H31" s="544">
        <v>3</v>
      </c>
      <c r="I31" s="544">
        <v>6</v>
      </c>
      <c r="J31" s="544"/>
      <c r="K31" s="544">
        <v>5</v>
      </c>
      <c r="L31" s="544"/>
      <c r="M31" s="544">
        <v>3</v>
      </c>
      <c r="N31" s="544">
        <v>3</v>
      </c>
      <c r="O31" s="544">
        <v>7</v>
      </c>
      <c r="P31" s="544"/>
      <c r="Q31" s="544">
        <f>O31*$O$5+M31*$M$5+K31*$K$5+I31*$I$5+G31*$G$5+E31*$E$5</f>
        <v>126</v>
      </c>
      <c r="R31" s="635">
        <f>Q31/$Q$5</f>
        <v>4.666666666666667</v>
      </c>
      <c r="S31" s="544">
        <v>6</v>
      </c>
      <c r="T31" s="544"/>
      <c r="U31" s="544"/>
      <c r="V31" s="544"/>
      <c r="W31" s="544"/>
      <c r="X31" s="544"/>
      <c r="Y31" s="544"/>
      <c r="Z31" s="544"/>
      <c r="AA31" s="544"/>
      <c r="AB31" s="544"/>
      <c r="AC31" s="544"/>
      <c r="AD31" s="544"/>
      <c r="AE31" s="544"/>
      <c r="AF31" s="544"/>
      <c r="AG31" s="544"/>
      <c r="AH31" s="544"/>
      <c r="AI31" s="544"/>
      <c r="AJ31" s="544"/>
      <c r="AK31" s="544">
        <f>AI31*$AI$5+AG31*$AG$5+AE31*$AE$5+AC31*$AC$5+AA31*$AA$5+Y31*$Y$5+W31*$W$5</f>
        <v>0</v>
      </c>
      <c r="AL31" s="638">
        <f>AK31/$AK$5</f>
        <v>0</v>
      </c>
      <c r="AM31" s="638">
        <f>(AK31+Q31)/$AM$5</f>
        <v>2.4705882352941178</v>
      </c>
      <c r="AN31" s="639" t="str">
        <f>IF(AM31&gt;=8.995,"XuÊt s¾c",IF(AM31&gt;=7.995,"Giái",IF(AM31&gt;=6.995,"Kh¸",IF(AM31&gt;=5.995,"TB Kh¸",IF(AM31&gt;=4.995,"Trung b×nh",IF(AM31&gt;=3.995,"YÕu",IF(AM31&lt;3.995,"KÐm")))))))</f>
        <v>KÐm</v>
      </c>
      <c r="AO31" s="640">
        <f>SUM((IF(E31&gt;=5,0,$E$5)),(IF(G31&gt;=5,0,$G$5)),(IF(I31&gt;=5,0,$I$5)),(IF(K31&gt;=5,0,$K$5)),(IF(M31&gt;=5,0,$M$5)),(IF(O31&gt;=5,0,$O$5)),(IF(AC31&gt;=5,0,$AC$5)),(IF(Y31&gt;=5,0,$Y$5)),(IF(AE31&gt;=5,0,$AE$5)),(IF(AI31&gt;=5,0,$AI$5)),(IF(AA31&gt;=5,0,$AA$30)),(IF(W31&gt;=5,0,$W$30)))</f>
        <v>26</v>
      </c>
      <c r="AP31" s="551" t="str">
        <f>IF($AM31&lt;3.495,"Th«i häc",IF($AM31&lt;4.995,"Ngõng häc",IF($AO31&gt;25,"Ngõng häc","Lªn Líp")))</f>
        <v>Th«i häc</v>
      </c>
      <c r="AQ31" s="646"/>
      <c r="AR31" s="646"/>
      <c r="AS31" s="646"/>
      <c r="AT31" s="646"/>
      <c r="AU31" s="646"/>
      <c r="AV31" s="646"/>
      <c r="AW31" s="646"/>
      <c r="AX31" s="646"/>
      <c r="AY31" s="544"/>
      <c r="AZ31" s="646"/>
      <c r="BA31" s="646"/>
      <c r="BB31" s="646"/>
      <c r="BC31" s="646"/>
      <c r="BD31" s="646"/>
      <c r="BE31" s="646"/>
      <c r="BF31" s="646"/>
      <c r="BG31" s="646"/>
      <c r="BH31" s="646"/>
      <c r="BI31" s="646"/>
      <c r="BJ31" s="646"/>
      <c r="BK31" s="646"/>
      <c r="BL31" s="646"/>
      <c r="BM31" s="646"/>
      <c r="BN31" s="691"/>
      <c r="BO31" s="646"/>
      <c r="BP31" s="646"/>
      <c r="BQ31" s="646"/>
      <c r="BR31" s="646"/>
      <c r="BS31" s="646"/>
      <c r="BT31" s="646"/>
      <c r="BU31" s="646"/>
      <c r="BV31" s="646"/>
      <c r="BW31" s="646"/>
      <c r="BX31" s="646"/>
      <c r="BY31" s="646"/>
      <c r="BZ31" s="646"/>
      <c r="CA31" s="646"/>
      <c r="CB31" s="646"/>
      <c r="CC31" s="646"/>
      <c r="CD31" s="646"/>
      <c r="CE31" s="646"/>
      <c r="CF31" s="646"/>
      <c r="CG31" s="646"/>
      <c r="CH31" s="646"/>
      <c r="CI31" s="646"/>
      <c r="CJ31" s="692"/>
      <c r="CK31" s="692"/>
      <c r="CL31" s="646"/>
      <c r="CM31" s="646"/>
      <c r="CN31" s="646"/>
      <c r="CO31" s="646"/>
      <c r="CP31" s="646"/>
      <c r="CQ31" s="646"/>
      <c r="CR31" s="646"/>
      <c r="CS31" s="646"/>
      <c r="CT31" s="544"/>
      <c r="CU31" s="646"/>
      <c r="CV31" s="646"/>
      <c r="CW31" s="646"/>
      <c r="CX31" s="646"/>
      <c r="CY31" s="646"/>
      <c r="CZ31" s="646"/>
      <c r="DA31" s="646"/>
      <c r="DB31" s="646"/>
      <c r="DC31" s="691"/>
      <c r="DD31" s="646"/>
      <c r="DE31" s="646"/>
      <c r="DF31" s="646"/>
      <c r="DG31" s="646"/>
      <c r="DH31" s="646"/>
      <c r="DI31" s="646"/>
      <c r="DJ31" s="646"/>
      <c r="DK31" s="646"/>
      <c r="DL31" s="646"/>
      <c r="DM31" s="646"/>
      <c r="DN31" s="646"/>
      <c r="DO31" s="646"/>
      <c r="DP31" s="646"/>
      <c r="DQ31" s="646"/>
      <c r="DR31" s="646"/>
      <c r="DS31" s="646"/>
      <c r="DT31" s="646"/>
      <c r="DU31" s="646"/>
      <c r="DV31" s="646"/>
      <c r="DW31" s="646"/>
      <c r="DX31" s="646"/>
      <c r="DY31" s="692"/>
      <c r="DZ31" s="692"/>
      <c r="EA31" s="646"/>
      <c r="EB31" s="646"/>
      <c r="EC31" s="646"/>
      <c r="ED31" s="646"/>
      <c r="EE31" s="646"/>
      <c r="EF31" s="683"/>
    </row>
    <row r="47" spans="1:136" ht="15" customHeight="1">
      <c r="A47" s="633">
        <v>17</v>
      </c>
      <c r="B47" s="693" t="s">
        <v>368</v>
      </c>
      <c r="C47" s="694" t="s">
        <v>178</v>
      </c>
      <c r="D47" s="449"/>
      <c r="E47" s="695"/>
      <c r="F47" s="695"/>
      <c r="G47" s="696"/>
      <c r="H47" s="696"/>
      <c r="I47" s="696"/>
      <c r="J47" s="696"/>
      <c r="K47" s="696"/>
      <c r="L47" s="696"/>
      <c r="M47" s="696"/>
      <c r="N47" s="696"/>
      <c r="O47" s="696"/>
      <c r="P47" s="696"/>
      <c r="Q47" s="544">
        <f>O47*$O$5+M47*$M$5+K47*$K$5+I47*$I$5+G47*$G$5+E47*$E$5</f>
        <v>0</v>
      </c>
      <c r="R47" s="635">
        <f>Q47/$Q$5</f>
        <v>0</v>
      </c>
      <c r="S47" s="696"/>
      <c r="T47" s="696"/>
      <c r="U47" s="696">
        <v>7</v>
      </c>
      <c r="V47" s="696"/>
      <c r="W47" s="696"/>
      <c r="X47" s="696"/>
      <c r="Y47" s="696"/>
      <c r="Z47" s="696"/>
      <c r="AA47" s="696"/>
      <c r="AB47" s="696"/>
      <c r="AC47" s="696"/>
      <c r="AD47" s="696"/>
      <c r="AE47" s="696"/>
      <c r="AF47" s="696"/>
      <c r="AG47" s="696"/>
      <c r="AH47" s="696"/>
      <c r="AI47" s="696"/>
      <c r="AJ47" s="696"/>
      <c r="AK47" s="544"/>
      <c r="AL47" s="697"/>
      <c r="AM47" s="697"/>
      <c r="AN47" s="698"/>
      <c r="AO47" s="699"/>
      <c r="AP47" s="700"/>
      <c r="AQ47" s="701"/>
      <c r="AR47" s="701"/>
      <c r="AS47" s="701"/>
      <c r="AT47" s="701"/>
      <c r="AU47" s="701"/>
      <c r="AV47" s="701"/>
      <c r="AW47" s="701"/>
      <c r="AX47" s="701"/>
      <c r="AY47" s="696"/>
      <c r="AZ47" s="701"/>
      <c r="BA47" s="701"/>
      <c r="BB47" s="701"/>
      <c r="BC47" s="701"/>
      <c r="BD47" s="701"/>
      <c r="BE47" s="701"/>
      <c r="BF47" s="701"/>
      <c r="BG47" s="701"/>
      <c r="BH47" s="701"/>
      <c r="BI47" s="701"/>
      <c r="BJ47" s="701"/>
      <c r="BK47" s="649"/>
      <c r="BL47" s="649"/>
      <c r="BM47" s="649"/>
      <c r="BN47" s="649"/>
      <c r="BO47" s="649"/>
      <c r="BP47" s="649"/>
      <c r="BQ47" s="649"/>
      <c r="BR47" s="649"/>
      <c r="BS47" s="649"/>
      <c r="BT47" s="649"/>
      <c r="BU47" s="649"/>
      <c r="BV47" s="649"/>
      <c r="BW47" s="649"/>
      <c r="BX47" s="649"/>
      <c r="BY47" s="649"/>
      <c r="BZ47" s="649"/>
      <c r="CA47" s="649"/>
      <c r="CB47" s="649"/>
      <c r="CC47" s="649"/>
      <c r="CD47" s="649"/>
      <c r="CE47" s="649"/>
      <c r="CF47" s="702"/>
      <c r="CG47" s="649"/>
      <c r="CH47" s="649"/>
      <c r="CI47" s="649"/>
      <c r="CJ47" s="703"/>
      <c r="CK47" s="703"/>
      <c r="CL47" s="701"/>
      <c r="CM47" s="701"/>
      <c r="CN47" s="701"/>
      <c r="CO47" s="701"/>
      <c r="CP47" s="701"/>
      <c r="CQ47" s="701"/>
      <c r="CR47" s="701"/>
      <c r="CS47" s="701"/>
      <c r="CT47" s="696"/>
      <c r="CU47" s="701"/>
      <c r="CV47" s="701"/>
      <c r="CW47" s="701"/>
      <c r="CX47" s="701"/>
      <c r="CY47" s="701"/>
      <c r="CZ47" s="649"/>
      <c r="DA47" s="649"/>
      <c r="DB47" s="649"/>
      <c r="DC47" s="649"/>
      <c r="DD47" s="649"/>
      <c r="DE47" s="649"/>
      <c r="DF47" s="649"/>
      <c r="DG47" s="649"/>
      <c r="DH47" s="649"/>
      <c r="DI47" s="649"/>
      <c r="DJ47" s="649"/>
      <c r="DK47" s="649"/>
      <c r="DL47" s="649"/>
      <c r="DM47" s="649"/>
      <c r="DN47" s="649"/>
      <c r="DO47" s="649"/>
      <c r="DP47" s="649"/>
      <c r="DQ47" s="649"/>
      <c r="DR47" s="649"/>
      <c r="DS47" s="649"/>
      <c r="DT47" s="649"/>
      <c r="DU47" s="702"/>
      <c r="DV47" s="649"/>
      <c r="DW47" s="649"/>
      <c r="DX47" s="649"/>
      <c r="DY47" s="703"/>
      <c r="DZ47" s="703"/>
      <c r="EA47" s="649"/>
      <c r="EB47" s="649"/>
      <c r="EC47" s="649"/>
      <c r="ED47" s="649"/>
      <c r="EE47" s="649"/>
      <c r="EF47" s="704"/>
    </row>
    <row r="48" spans="1:136" ht="15" customHeight="1">
      <c r="A48" s="633">
        <v>18</v>
      </c>
      <c r="B48" s="693" t="s">
        <v>369</v>
      </c>
      <c r="C48" s="694" t="s">
        <v>370</v>
      </c>
      <c r="D48" s="449"/>
      <c r="E48" s="695"/>
      <c r="F48" s="695"/>
      <c r="G48" s="696"/>
      <c r="H48" s="696"/>
      <c r="I48" s="696"/>
      <c r="J48" s="696"/>
      <c r="K48" s="696"/>
      <c r="L48" s="696"/>
      <c r="M48" s="696"/>
      <c r="N48" s="696"/>
      <c r="O48" s="696"/>
      <c r="P48" s="696"/>
      <c r="Q48" s="544">
        <f>O48*$O$5+M48*$M$5+K48*$K$5+I48*$I$5+G48*$G$5+E48*$E$5</f>
        <v>0</v>
      </c>
      <c r="R48" s="635">
        <f>Q48/$Q$5</f>
        <v>0</v>
      </c>
      <c r="S48" s="696"/>
      <c r="T48" s="696"/>
      <c r="U48" s="696">
        <v>7</v>
      </c>
      <c r="V48" s="696"/>
      <c r="W48" s="696"/>
      <c r="X48" s="696"/>
      <c r="Y48" s="696"/>
      <c r="Z48" s="696"/>
      <c r="AA48" s="696"/>
      <c r="AB48" s="696"/>
      <c r="AC48" s="696"/>
      <c r="AD48" s="696"/>
      <c r="AE48" s="696"/>
      <c r="AF48" s="696"/>
      <c r="AG48" s="696"/>
      <c r="AH48" s="696"/>
      <c r="AI48" s="696"/>
      <c r="AJ48" s="696"/>
      <c r="AK48" s="544"/>
      <c r="AL48" s="697"/>
      <c r="AM48" s="697"/>
      <c r="AN48" s="698"/>
      <c r="AO48" s="699"/>
      <c r="AP48" s="700"/>
      <c r="AQ48" s="701"/>
      <c r="AR48" s="701"/>
      <c r="AS48" s="701"/>
      <c r="AT48" s="701"/>
      <c r="AU48" s="701"/>
      <c r="AV48" s="701"/>
      <c r="AW48" s="701"/>
      <c r="AX48" s="701"/>
      <c r="AY48" s="696"/>
      <c r="AZ48" s="701"/>
      <c r="BA48" s="701"/>
      <c r="BB48" s="701"/>
      <c r="BC48" s="701"/>
      <c r="BD48" s="701"/>
      <c r="BE48" s="701"/>
      <c r="BF48" s="701"/>
      <c r="BG48" s="701"/>
      <c r="BH48" s="701"/>
      <c r="BI48" s="701"/>
      <c r="BJ48" s="701"/>
      <c r="BK48" s="649"/>
      <c r="BL48" s="649"/>
      <c r="BM48" s="649"/>
      <c r="BN48" s="649"/>
      <c r="BO48" s="649"/>
      <c r="BP48" s="649"/>
      <c r="BQ48" s="649"/>
      <c r="BR48" s="649"/>
      <c r="BS48" s="649"/>
      <c r="BT48" s="649"/>
      <c r="BU48" s="649"/>
      <c r="BV48" s="649"/>
      <c r="BW48" s="649"/>
      <c r="BX48" s="649"/>
      <c r="BY48" s="649"/>
      <c r="BZ48" s="649"/>
      <c r="CA48" s="649"/>
      <c r="CB48" s="649"/>
      <c r="CC48" s="649"/>
      <c r="CD48" s="649"/>
      <c r="CE48" s="649"/>
      <c r="CF48" s="702"/>
      <c r="CG48" s="649"/>
      <c r="CH48" s="649"/>
      <c r="CI48" s="649"/>
      <c r="CJ48" s="703"/>
      <c r="CK48" s="703"/>
      <c r="CL48" s="701"/>
      <c r="CM48" s="701"/>
      <c r="CN48" s="701"/>
      <c r="CO48" s="701"/>
      <c r="CP48" s="701"/>
      <c r="CQ48" s="701"/>
      <c r="CR48" s="701"/>
      <c r="CS48" s="701"/>
      <c r="CT48" s="696"/>
      <c r="CU48" s="701"/>
      <c r="CV48" s="701"/>
      <c r="CW48" s="701"/>
      <c r="CX48" s="701"/>
      <c r="CY48" s="701"/>
      <c r="CZ48" s="649"/>
      <c r="DA48" s="649"/>
      <c r="DB48" s="649"/>
      <c r="DC48" s="649"/>
      <c r="DD48" s="649"/>
      <c r="DE48" s="649"/>
      <c r="DF48" s="649"/>
      <c r="DG48" s="649"/>
      <c r="DH48" s="649"/>
      <c r="DI48" s="649"/>
      <c r="DJ48" s="649"/>
      <c r="DK48" s="649"/>
      <c r="DL48" s="649"/>
      <c r="DM48" s="649"/>
      <c r="DN48" s="649"/>
      <c r="DO48" s="649"/>
      <c r="DP48" s="649"/>
      <c r="DQ48" s="649"/>
      <c r="DR48" s="649"/>
      <c r="DS48" s="649"/>
      <c r="DT48" s="649"/>
      <c r="DU48" s="702"/>
      <c r="DV48" s="649"/>
      <c r="DW48" s="649"/>
      <c r="DX48" s="649"/>
      <c r="DY48" s="703"/>
      <c r="DZ48" s="703"/>
      <c r="EA48" s="649"/>
      <c r="EB48" s="649"/>
      <c r="EC48" s="649"/>
      <c r="ED48" s="649"/>
      <c r="EE48" s="649"/>
      <c r="EF48" s="704"/>
    </row>
    <row r="49" spans="1:136" ht="15" customHeight="1">
      <c r="A49" s="633"/>
      <c r="B49" s="705"/>
      <c r="C49" s="706"/>
      <c r="D49" s="706"/>
      <c r="E49" s="696"/>
      <c r="F49" s="696"/>
      <c r="G49" s="696"/>
      <c r="H49" s="696"/>
      <c r="I49" s="696"/>
      <c r="J49" s="696"/>
      <c r="K49" s="696"/>
      <c r="L49" s="696"/>
      <c r="M49" s="696"/>
      <c r="N49" s="696"/>
      <c r="O49" s="696"/>
      <c r="P49" s="696"/>
      <c r="Q49" s="696"/>
      <c r="R49" s="707"/>
      <c r="S49" s="696"/>
      <c r="T49" s="696"/>
      <c r="U49" s="696">
        <v>8</v>
      </c>
      <c r="V49" s="708"/>
      <c r="W49" s="696"/>
      <c r="X49" s="708"/>
      <c r="Y49" s="696"/>
      <c r="Z49" s="696"/>
      <c r="AA49" s="696"/>
      <c r="AB49" s="708"/>
      <c r="AC49" s="696"/>
      <c r="AD49" s="696"/>
      <c r="AE49" s="696"/>
      <c r="AF49" s="696"/>
      <c r="AG49" s="696"/>
      <c r="AH49" s="708"/>
      <c r="AI49" s="696"/>
      <c r="AJ49" s="696"/>
      <c r="AK49" s="544"/>
      <c r="AL49" s="697"/>
      <c r="AM49" s="697"/>
      <c r="AN49" s="698"/>
      <c r="AO49" s="699"/>
      <c r="AP49" s="700"/>
      <c r="AQ49" s="701"/>
      <c r="AR49" s="701"/>
      <c r="AS49" s="701"/>
      <c r="AT49" s="701"/>
      <c r="AU49" s="701"/>
      <c r="AV49" s="701"/>
      <c r="AW49" s="701"/>
      <c r="AX49" s="701"/>
      <c r="AY49" s="696"/>
      <c r="AZ49" s="701"/>
      <c r="BA49" s="701"/>
      <c r="BB49" s="701"/>
      <c r="BC49" s="701"/>
      <c r="BD49" s="701"/>
      <c r="BE49" s="701"/>
      <c r="BF49" s="701"/>
      <c r="BG49" s="701"/>
      <c r="BH49" s="701"/>
      <c r="BI49" s="701"/>
      <c r="BJ49" s="701"/>
      <c r="BK49" s="701"/>
      <c r="BL49" s="701"/>
      <c r="BM49" s="701"/>
      <c r="BN49" s="701"/>
      <c r="BO49" s="701"/>
      <c r="BP49" s="701"/>
      <c r="BQ49" s="701"/>
      <c r="BR49" s="701"/>
      <c r="BS49" s="701"/>
      <c r="BT49" s="701"/>
      <c r="BU49" s="701"/>
      <c r="BV49" s="701"/>
      <c r="BW49" s="701"/>
      <c r="BX49" s="701"/>
      <c r="BY49" s="701"/>
      <c r="BZ49" s="701"/>
      <c r="CA49" s="701"/>
      <c r="CB49" s="701"/>
      <c r="CC49" s="701"/>
      <c r="CD49" s="701"/>
      <c r="CE49" s="701"/>
      <c r="CF49" s="702"/>
      <c r="CG49" s="649"/>
      <c r="CH49" s="649"/>
      <c r="CI49" s="649"/>
      <c r="CJ49" s="703"/>
      <c r="CK49" s="703"/>
      <c r="CL49" s="701"/>
      <c r="CM49" s="701"/>
      <c r="CN49" s="701"/>
      <c r="CO49" s="701"/>
      <c r="CP49" s="701"/>
      <c r="CQ49" s="701"/>
      <c r="CR49" s="701"/>
      <c r="CS49" s="701"/>
      <c r="CT49" s="696"/>
      <c r="CU49" s="701"/>
      <c r="CV49" s="701"/>
      <c r="CW49" s="701"/>
      <c r="CX49" s="701"/>
      <c r="CY49" s="701"/>
      <c r="CZ49" s="701"/>
      <c r="DA49" s="701"/>
      <c r="DB49" s="701"/>
      <c r="DC49" s="701"/>
      <c r="DD49" s="701"/>
      <c r="DE49" s="701"/>
      <c r="DF49" s="701"/>
      <c r="DG49" s="701"/>
      <c r="DH49" s="701"/>
      <c r="DI49" s="701"/>
      <c r="DJ49" s="701"/>
      <c r="DK49" s="701"/>
      <c r="DL49" s="701"/>
      <c r="DM49" s="701"/>
      <c r="DN49" s="701"/>
      <c r="DO49" s="701"/>
      <c r="DP49" s="701"/>
      <c r="DQ49" s="701"/>
      <c r="DR49" s="701"/>
      <c r="DS49" s="701"/>
      <c r="DT49" s="701"/>
      <c r="DU49" s="702"/>
      <c r="DV49" s="649"/>
      <c r="DW49" s="649"/>
      <c r="DX49" s="649"/>
      <c r="DY49" s="703"/>
      <c r="DZ49" s="703"/>
      <c r="EA49" s="649"/>
      <c r="EB49" s="649"/>
      <c r="EC49" s="649"/>
      <c r="ED49" s="649"/>
      <c r="EE49" s="649"/>
      <c r="EF49" s="704"/>
    </row>
  </sheetData>
  <sheetProtection/>
  <mergeCells count="88">
    <mergeCell ref="DK4:DL4"/>
    <mergeCell ref="DM4:DN4"/>
    <mergeCell ref="DQ4:DR4"/>
    <mergeCell ref="DQ3:DR3"/>
    <mergeCell ref="DO3:DP3"/>
    <mergeCell ref="DS3:DT3"/>
    <mergeCell ref="DX3:DY4"/>
    <mergeCell ref="CL4:CM4"/>
    <mergeCell ref="DC4:DD4"/>
    <mergeCell ref="DE4:DF4"/>
    <mergeCell ref="DG4:DH4"/>
    <mergeCell ref="DI4:DJ4"/>
    <mergeCell ref="DI3:DJ3"/>
    <mergeCell ref="DK3:DL3"/>
    <mergeCell ref="DM3:DN3"/>
    <mergeCell ref="DC3:DD3"/>
    <mergeCell ref="DE3:DF3"/>
    <mergeCell ref="DG3:DH3"/>
    <mergeCell ref="CT3:CU3"/>
    <mergeCell ref="CX3:CY3"/>
    <mergeCell ref="CV3:CW3"/>
    <mergeCell ref="AE3:AF3"/>
    <mergeCell ref="AQ3:AR3"/>
    <mergeCell ref="E4:F4"/>
    <mergeCell ref="I3:J3"/>
    <mergeCell ref="K3:L3"/>
    <mergeCell ref="K4:L4"/>
    <mergeCell ref="E3:F3"/>
    <mergeCell ref="G4:H4"/>
    <mergeCell ref="G3:H3"/>
    <mergeCell ref="AI3:AJ3"/>
    <mergeCell ref="BN4:BO4"/>
    <mergeCell ref="BX4:BY4"/>
    <mergeCell ref="U4:V4"/>
    <mergeCell ref="BC3:BD3"/>
    <mergeCell ref="AA3:AB3"/>
    <mergeCell ref="AA4:AB4"/>
    <mergeCell ref="W4:X4"/>
    <mergeCell ref="W3:X3"/>
    <mergeCell ref="AG3:AH3"/>
    <mergeCell ref="AG4:AH4"/>
    <mergeCell ref="CD3:CE3"/>
    <mergeCell ref="CI3:CJ4"/>
    <mergeCell ref="CL3:CM3"/>
    <mergeCell ref="CN3:CO3"/>
    <mergeCell ref="CP3:CQ3"/>
    <mergeCell ref="CR3:CS3"/>
    <mergeCell ref="AN3:AO4"/>
    <mergeCell ref="AW3:AX3"/>
    <mergeCell ref="BI3:BJ3"/>
    <mergeCell ref="BI4:BJ4"/>
    <mergeCell ref="AS3:AT3"/>
    <mergeCell ref="BA3:BB3"/>
    <mergeCell ref="BE4:BF4"/>
    <mergeCell ref="AU3:AV3"/>
    <mergeCell ref="O4:P4"/>
    <mergeCell ref="AC4:AD4"/>
    <mergeCell ref="BV4:BW4"/>
    <mergeCell ref="BG3:BH3"/>
    <mergeCell ref="AI4:AJ4"/>
    <mergeCell ref="BP4:BQ4"/>
    <mergeCell ref="BN3:BO3"/>
    <mergeCell ref="BP3:BQ3"/>
    <mergeCell ref="AQ4:AR4"/>
    <mergeCell ref="BE3:BF3"/>
    <mergeCell ref="M3:N3"/>
    <mergeCell ref="O3:P3"/>
    <mergeCell ref="U3:V3"/>
    <mergeCell ref="AC3:AD3"/>
    <mergeCell ref="S3:T3"/>
    <mergeCell ref="Y3:Z3"/>
    <mergeCell ref="CB4:CC4"/>
    <mergeCell ref="AY3:AZ3"/>
    <mergeCell ref="BV3:BW3"/>
    <mergeCell ref="BT3:BU3"/>
    <mergeCell ref="BR3:BS3"/>
    <mergeCell ref="CB3:CC3"/>
    <mergeCell ref="BX3:BY3"/>
    <mergeCell ref="BZ3:CA3"/>
    <mergeCell ref="BR4:BS4"/>
    <mergeCell ref="BT4:BU4"/>
    <mergeCell ref="CI23:CJ23"/>
    <mergeCell ref="CI24:CJ24"/>
    <mergeCell ref="CH25:CJ25"/>
    <mergeCell ref="CI19:CJ19"/>
    <mergeCell ref="CI20:CJ20"/>
    <mergeCell ref="CI21:CJ21"/>
    <mergeCell ref="CI22:CJ22"/>
  </mergeCells>
  <conditionalFormatting sqref="CD6:CD17 DV6:DW17 DA6:DA17 DE6:DE17 DG6:DG17 DI6:DI17 DK6:DK17 DM6:DM17 DO6:DO17 DQ6:DQ17 DS6:DS17 AL47:AM49 R28:R31 AE47:AE49 AE28:AE31 Y47:Y49 Y28:Y31 AL28:AM31 R6:R17 AE6:AE17 Y6:Y17 AL6:AM17 BL6:BL17 CG6:CH17 BN6:BN17 BP6:BP17 BR6:BR17 BT6:BT17 BV6:BV17 BX6:BX17 BZ6:BZ17 CB6:CB17">
    <cfRule type="cellIs" priority="2" dxfId="0" operator="lessThan" stopIfTrue="1">
      <formula>5</formula>
    </cfRule>
  </conditionalFormatting>
  <conditionalFormatting sqref="BG6:BG17 BE6:BE17 BI6:BI17 AY47:AY49 AY28:AY31 AY6:AY17 AW6:AW17 BC6:BC17 AU6:AU17 AS6:AS17 AI47:AI49 AI28:AI31 AC47:AC49 AC28:AC31 AG47:AG49 AG28:AG31 AA47:AA49 AA28:AA31 U47:U49 U28:U31 S47:S49 S28:S31 I28:I31 O28:O31 E47:E49 M28:M31 K47:K49 G47:G49 I47:I49 O47:O49 M47:M49 E28:E31 K28:K31 G28:G31 W47:W49 W28:W31 AI6:AI17 AC6:AC17 AG6:AG17 AA6:AA17 U6:U17 S6:S17 I6:I17 O6:O17 M6:M17 E6:E17 K6:K17 G6:G17 W6:W17 AQ6:AQ17 BA6:BA17 CT47:CT49 CT28:CT31 CT6:CT17 CR6:CR17 CX6:CX17 CP6:CP17 CN6:CN17 CL6:CL17 CV6:CV17">
    <cfRule type="cellIs" priority="1" dxfId="10" operator="lessThan" stopIfTrue="1">
      <formula>5</formula>
    </cfRule>
  </conditionalFormatting>
  <printOptions/>
  <pageMargins left="0.16" right="0.16" top="0.18" bottom="0.3" header="0.16" footer="0.15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Q199"/>
  <sheetViews>
    <sheetView zoomScalePageLayoutView="0" workbookViewId="0" topLeftCell="A1">
      <selection activeCell="CM10" sqref="CM10"/>
    </sheetView>
  </sheetViews>
  <sheetFormatPr defaultColWidth="4.7109375" defaultRowHeight="13.5" customHeight="1"/>
  <cols>
    <col min="1" max="1" width="4.28125" style="238" customWidth="1"/>
    <col min="2" max="2" width="14.421875" style="238" customWidth="1"/>
    <col min="3" max="3" width="6.7109375" style="238" customWidth="1"/>
    <col min="4" max="4" width="8.57421875" style="238" hidden="1" customWidth="1"/>
    <col min="5" max="7" width="3.7109375" style="306" hidden="1" customWidth="1"/>
    <col min="8" max="8" width="3.140625" style="306" hidden="1" customWidth="1"/>
    <col min="9" max="11" width="3.7109375" style="306" hidden="1" customWidth="1"/>
    <col min="12" max="12" width="3.28125" style="306" hidden="1" customWidth="1"/>
    <col min="13" max="13" width="3.140625" style="306" hidden="1" customWidth="1"/>
    <col min="14" max="17" width="3.7109375" style="306" hidden="1" customWidth="1"/>
    <col min="18" max="18" width="2.7109375" style="306" hidden="1" customWidth="1"/>
    <col min="19" max="19" width="3.7109375" style="306" hidden="1" customWidth="1"/>
    <col min="20" max="20" width="3.00390625" style="306" hidden="1" customWidth="1"/>
    <col min="21" max="21" width="4.8515625" style="306" hidden="1" customWidth="1"/>
    <col min="22" max="22" width="5.8515625" style="306" hidden="1" customWidth="1"/>
    <col min="23" max="25" width="3.7109375" style="306" hidden="1" customWidth="1"/>
    <col min="26" max="26" width="2.7109375" style="306" hidden="1" customWidth="1"/>
    <col min="27" max="27" width="3.7109375" style="306" hidden="1" customWidth="1"/>
    <col min="28" max="28" width="3.140625" style="306" hidden="1" customWidth="1"/>
    <col min="29" max="29" width="3.7109375" style="306" hidden="1" customWidth="1"/>
    <col min="30" max="30" width="2.57421875" style="306" hidden="1" customWidth="1"/>
    <col min="31" max="34" width="3.7109375" style="306" hidden="1" customWidth="1"/>
    <col min="35" max="35" width="4.7109375" style="306" hidden="1" customWidth="1"/>
    <col min="36" max="36" width="6.7109375" style="306" hidden="1" customWidth="1"/>
    <col min="37" max="37" width="5.421875" style="306" hidden="1" customWidth="1"/>
    <col min="38" max="38" width="10.421875" style="399" hidden="1" customWidth="1"/>
    <col min="39" max="39" width="6.8515625" style="306" hidden="1" customWidth="1"/>
    <col min="40" max="40" width="10.28125" style="399" hidden="1" customWidth="1"/>
    <col min="41" max="41" width="4.57421875" style="399" hidden="1" customWidth="1"/>
    <col min="42" max="48" width="4.421875" style="399" hidden="1" customWidth="1"/>
    <col min="49" max="49" width="4.28125" style="306" hidden="1" customWidth="1"/>
    <col min="50" max="52" width="3.7109375" style="306" hidden="1" customWidth="1"/>
    <col min="53" max="53" width="4.28125" style="306" hidden="1" customWidth="1"/>
    <col min="54" max="58" width="3.7109375" style="306" hidden="1" customWidth="1"/>
    <col min="59" max="59" width="4.28125" style="306" hidden="1" customWidth="1"/>
    <col min="60" max="60" width="3.7109375" style="306" hidden="1" customWidth="1"/>
    <col min="61" max="61" width="4.28125" style="306" hidden="1" customWidth="1"/>
    <col min="62" max="62" width="3.7109375" style="306" hidden="1" customWidth="1"/>
    <col min="63" max="64" width="5.140625" style="306" hidden="1" customWidth="1"/>
    <col min="65" max="65" width="5.140625" style="840" hidden="1" customWidth="1"/>
    <col min="66" max="66" width="4.28125" style="306" customWidth="1"/>
    <col min="67" max="67" width="3.8515625" style="306" customWidth="1"/>
    <col min="68" max="79" width="3.7109375" style="306" customWidth="1"/>
    <col min="80" max="80" width="6.28125" style="306" customWidth="1"/>
    <col min="81" max="81" width="6.140625" style="306" customWidth="1"/>
    <col min="82" max="83" width="5.421875" style="306" customWidth="1"/>
    <col min="84" max="84" width="10.421875" style="399" customWidth="1"/>
    <col min="85" max="85" width="11.7109375" style="306" customWidth="1"/>
    <col min="86" max="86" width="4.57421875" style="399" customWidth="1"/>
    <col min="87" max="93" width="4.421875" style="399" customWidth="1"/>
    <col min="94" max="94" width="4.28125" style="306" customWidth="1"/>
    <col min="95" max="97" width="3.7109375" style="306" customWidth="1"/>
    <col min="98" max="98" width="4.28125" style="306" customWidth="1"/>
    <col min="99" max="103" width="3.7109375" style="306" customWidth="1"/>
    <col min="104" max="104" width="4.28125" style="306" customWidth="1"/>
    <col min="105" max="105" width="3.7109375" style="306" customWidth="1"/>
    <col min="106" max="106" width="4.28125" style="306" customWidth="1"/>
    <col min="107" max="107" width="3.7109375" style="306" customWidth="1"/>
    <col min="108" max="109" width="5.140625" style="306" customWidth="1"/>
    <col min="110" max="110" width="5.140625" style="840" customWidth="1"/>
    <col min="111" max="111" width="4.28125" style="306" customWidth="1"/>
    <col min="112" max="112" width="3.8515625" style="306" customWidth="1"/>
    <col min="113" max="124" width="3.7109375" style="306" customWidth="1"/>
    <col min="125" max="125" width="6.28125" style="306" customWidth="1"/>
    <col min="126" max="126" width="6.140625" style="306" customWidth="1"/>
    <col min="127" max="128" width="5.421875" style="306" customWidth="1"/>
    <col min="129" max="129" width="10.421875" style="399" customWidth="1"/>
    <col min="130" max="130" width="11.7109375" style="306" customWidth="1"/>
    <col min="131" max="173" width="4.7109375" style="306" customWidth="1"/>
    <col min="174" max="16384" width="4.7109375" style="238" customWidth="1"/>
  </cols>
  <sheetData>
    <row r="1" spans="1:130" ht="13.5" customHeight="1">
      <c r="A1" s="236"/>
      <c r="B1" s="236"/>
      <c r="C1" s="236"/>
      <c r="D1" s="236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408"/>
      <c r="AM1" s="345"/>
      <c r="AN1" s="394"/>
      <c r="AO1" s="394"/>
      <c r="AP1" s="394"/>
      <c r="AQ1" s="394"/>
      <c r="AR1" s="394"/>
      <c r="AS1" s="394"/>
      <c r="AT1" s="394"/>
      <c r="AU1" s="394"/>
      <c r="AV1" s="394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269"/>
      <c r="BK1" s="269"/>
      <c r="BL1" s="269"/>
      <c r="BM1" s="450"/>
      <c r="BN1" s="345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408"/>
      <c r="CG1" s="345"/>
      <c r="CH1" s="394"/>
      <c r="CI1" s="394"/>
      <c r="CJ1" s="394"/>
      <c r="CK1" s="394"/>
      <c r="CL1" s="394"/>
      <c r="CM1" s="394"/>
      <c r="CN1" s="394"/>
      <c r="CO1" s="394"/>
      <c r="CP1" s="345"/>
      <c r="CQ1" s="345"/>
      <c r="CR1" s="345"/>
      <c r="CS1" s="345"/>
      <c r="CT1" s="345"/>
      <c r="CU1" s="345"/>
      <c r="CV1" s="345"/>
      <c r="CW1" s="345"/>
      <c r="CX1" s="345"/>
      <c r="CY1" s="345"/>
      <c r="CZ1" s="345"/>
      <c r="DA1" s="345"/>
      <c r="DB1" s="345"/>
      <c r="DC1" s="269"/>
      <c r="DD1" s="269"/>
      <c r="DE1" s="269"/>
      <c r="DF1" s="450"/>
      <c r="DG1" s="345"/>
      <c r="DH1" s="269"/>
      <c r="DI1" s="269"/>
      <c r="DJ1" s="269"/>
      <c r="DK1" s="269"/>
      <c r="DL1" s="269"/>
      <c r="DM1" s="269"/>
      <c r="DN1" s="269"/>
      <c r="DO1" s="269"/>
      <c r="DP1" s="269"/>
      <c r="DQ1" s="269"/>
      <c r="DR1" s="269"/>
      <c r="DS1" s="269"/>
      <c r="DT1" s="269"/>
      <c r="DU1" s="269"/>
      <c r="DV1" s="269"/>
      <c r="DW1" s="269"/>
      <c r="DX1" s="269"/>
      <c r="DY1" s="408"/>
      <c r="DZ1" s="345"/>
    </row>
    <row r="2" spans="1:130" ht="13.5" customHeight="1">
      <c r="A2" s="969" t="s">
        <v>331</v>
      </c>
      <c r="B2" s="969"/>
      <c r="C2" s="969"/>
      <c r="D2" s="734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94"/>
      <c r="AM2" s="345"/>
      <c r="AN2" s="394"/>
      <c r="AO2" s="394"/>
      <c r="AP2" s="394"/>
      <c r="AQ2" s="394"/>
      <c r="AR2" s="394"/>
      <c r="AS2" s="394"/>
      <c r="AT2" s="394"/>
      <c r="AU2" s="394"/>
      <c r="AV2" s="394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269"/>
      <c r="BK2" s="269"/>
      <c r="BL2" s="269"/>
      <c r="BM2" s="450"/>
      <c r="BN2" s="345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345"/>
      <c r="CE2" s="345"/>
      <c r="CF2" s="394"/>
      <c r="CG2" s="345"/>
      <c r="CH2" s="394"/>
      <c r="CI2" s="394"/>
      <c r="CJ2" s="394"/>
      <c r="CK2" s="394"/>
      <c r="CL2" s="394"/>
      <c r="CM2" s="394"/>
      <c r="CN2" s="394"/>
      <c r="CO2" s="394"/>
      <c r="CP2" s="345"/>
      <c r="CQ2" s="345"/>
      <c r="CR2" s="345"/>
      <c r="CS2" s="345"/>
      <c r="CT2" s="345"/>
      <c r="CU2" s="345"/>
      <c r="CV2" s="345"/>
      <c r="CW2" s="345"/>
      <c r="CX2" s="345"/>
      <c r="CY2" s="345"/>
      <c r="CZ2" s="345"/>
      <c r="DA2" s="345"/>
      <c r="DB2" s="345"/>
      <c r="DC2" s="269"/>
      <c r="DD2" s="269"/>
      <c r="DE2" s="269"/>
      <c r="DF2" s="450"/>
      <c r="DG2" s="345"/>
      <c r="DH2" s="269"/>
      <c r="DI2" s="269"/>
      <c r="DJ2" s="269"/>
      <c r="DK2" s="269"/>
      <c r="DL2" s="269"/>
      <c r="DM2" s="269"/>
      <c r="DN2" s="269"/>
      <c r="DO2" s="269"/>
      <c r="DP2" s="269"/>
      <c r="DQ2" s="269"/>
      <c r="DR2" s="269"/>
      <c r="DS2" s="269"/>
      <c r="DT2" s="269"/>
      <c r="DU2" s="269"/>
      <c r="DV2" s="269"/>
      <c r="DW2" s="345"/>
      <c r="DX2" s="345"/>
      <c r="DY2" s="394"/>
      <c r="DZ2" s="345"/>
    </row>
    <row r="3" spans="1:173" s="417" customFormat="1" ht="13.5" customHeight="1">
      <c r="A3" s="239"/>
      <c r="B3" s="240"/>
      <c r="C3" s="241"/>
      <c r="D3" s="768" t="s">
        <v>483</v>
      </c>
      <c r="E3" s="963" t="s">
        <v>355</v>
      </c>
      <c r="F3" s="964"/>
      <c r="G3" s="963" t="s">
        <v>158</v>
      </c>
      <c r="H3" s="964"/>
      <c r="I3" s="963" t="s">
        <v>357</v>
      </c>
      <c r="J3" s="964"/>
      <c r="K3" s="963" t="s">
        <v>358</v>
      </c>
      <c r="L3" s="966"/>
      <c r="M3" s="963" t="s">
        <v>360</v>
      </c>
      <c r="N3" s="966"/>
      <c r="O3" s="963" t="s">
        <v>156</v>
      </c>
      <c r="P3" s="964"/>
      <c r="Q3" s="963" t="s">
        <v>211</v>
      </c>
      <c r="R3" s="964"/>
      <c r="S3" s="963" t="s">
        <v>212</v>
      </c>
      <c r="T3" s="964"/>
      <c r="U3" s="805" t="s">
        <v>213</v>
      </c>
      <c r="V3" s="806" t="s">
        <v>153</v>
      </c>
      <c r="W3" s="963" t="s">
        <v>383</v>
      </c>
      <c r="X3" s="966"/>
      <c r="Y3" s="963" t="s">
        <v>392</v>
      </c>
      <c r="Z3" s="964"/>
      <c r="AA3" s="963" t="s">
        <v>365</v>
      </c>
      <c r="AB3" s="964"/>
      <c r="AC3" s="963" t="s">
        <v>405</v>
      </c>
      <c r="AD3" s="964"/>
      <c r="AE3" s="963" t="s">
        <v>399</v>
      </c>
      <c r="AF3" s="964"/>
      <c r="AG3" s="963" t="s">
        <v>407</v>
      </c>
      <c r="AH3" s="964"/>
      <c r="AI3" s="805" t="s">
        <v>160</v>
      </c>
      <c r="AJ3" s="810" t="s">
        <v>57</v>
      </c>
      <c r="AK3" s="812" t="s">
        <v>57</v>
      </c>
      <c r="AL3" s="410"/>
      <c r="AM3" s="963" t="s">
        <v>567</v>
      </c>
      <c r="AN3" s="964"/>
      <c r="AO3" s="963" t="s">
        <v>437</v>
      </c>
      <c r="AP3" s="966"/>
      <c r="AQ3" s="963" t="s">
        <v>438</v>
      </c>
      <c r="AR3" s="964"/>
      <c r="AS3" s="966" t="s">
        <v>11</v>
      </c>
      <c r="AT3" s="964"/>
      <c r="AU3" s="963" t="s">
        <v>362</v>
      </c>
      <c r="AV3" s="964"/>
      <c r="AW3" s="963" t="s">
        <v>52</v>
      </c>
      <c r="AX3" s="964"/>
      <c r="AY3" s="963" t="s">
        <v>441</v>
      </c>
      <c r="AZ3" s="964"/>
      <c r="BA3" s="963" t="s">
        <v>225</v>
      </c>
      <c r="BB3" s="964"/>
      <c r="BC3" s="963" t="s">
        <v>60</v>
      </c>
      <c r="BD3" s="964"/>
      <c r="BE3" s="963" t="s">
        <v>444</v>
      </c>
      <c r="BF3" s="964"/>
      <c r="BG3" s="963" t="s">
        <v>445</v>
      </c>
      <c r="BH3" s="964"/>
      <c r="BI3" s="963" t="s">
        <v>446</v>
      </c>
      <c r="BJ3" s="964"/>
      <c r="BK3" s="815" t="s">
        <v>229</v>
      </c>
      <c r="BL3" s="815" t="s">
        <v>214</v>
      </c>
      <c r="BM3" s="841" t="s">
        <v>568</v>
      </c>
      <c r="BN3" s="963" t="s">
        <v>450</v>
      </c>
      <c r="BO3" s="966"/>
      <c r="BP3" s="963" t="s">
        <v>60</v>
      </c>
      <c r="BQ3" s="966"/>
      <c r="BR3" s="963" t="s">
        <v>160</v>
      </c>
      <c r="BS3" s="964"/>
      <c r="BT3" s="963" t="s">
        <v>545</v>
      </c>
      <c r="BU3" s="964"/>
      <c r="BV3" s="963" t="s">
        <v>547</v>
      </c>
      <c r="BW3" s="964"/>
      <c r="BX3" s="963" t="s">
        <v>548</v>
      </c>
      <c r="BY3" s="966"/>
      <c r="BZ3" s="963" t="s">
        <v>60</v>
      </c>
      <c r="CA3" s="964"/>
      <c r="CB3" s="826" t="s">
        <v>213</v>
      </c>
      <c r="CC3" s="815" t="s">
        <v>214</v>
      </c>
      <c r="CD3" s="812" t="s">
        <v>57</v>
      </c>
      <c r="CE3" s="855" t="s">
        <v>571</v>
      </c>
      <c r="CF3" s="410"/>
      <c r="CG3" s="314" t="s">
        <v>566</v>
      </c>
      <c r="CH3" s="963" t="s">
        <v>576</v>
      </c>
      <c r="CI3" s="966"/>
      <c r="CJ3" s="963" t="s">
        <v>577</v>
      </c>
      <c r="CK3" s="964"/>
      <c r="CL3" s="966" t="s">
        <v>578</v>
      </c>
      <c r="CM3" s="964"/>
      <c r="CN3" s="963" t="s">
        <v>579</v>
      </c>
      <c r="CO3" s="964"/>
      <c r="CP3" s="963" t="s">
        <v>580</v>
      </c>
      <c r="CQ3" s="964"/>
      <c r="CR3" s="963" t="s">
        <v>429</v>
      </c>
      <c r="CS3" s="964"/>
      <c r="CT3" s="963" t="s">
        <v>581</v>
      </c>
      <c r="CU3" s="964"/>
      <c r="CV3" s="963" t="s">
        <v>582</v>
      </c>
      <c r="CW3" s="964"/>
      <c r="CX3" s="963" t="s">
        <v>583</v>
      </c>
      <c r="CY3" s="964"/>
      <c r="CZ3" s="963" t="s">
        <v>584</v>
      </c>
      <c r="DA3" s="964"/>
      <c r="DB3" s="963" t="s">
        <v>586</v>
      </c>
      <c r="DC3" s="964"/>
      <c r="DD3" s="815" t="s">
        <v>229</v>
      </c>
      <c r="DE3" s="815" t="s">
        <v>214</v>
      </c>
      <c r="DF3" s="841" t="s">
        <v>568</v>
      </c>
      <c r="DG3" s="963"/>
      <c r="DH3" s="966"/>
      <c r="DI3" s="963"/>
      <c r="DJ3" s="966"/>
      <c r="DK3" s="963"/>
      <c r="DL3" s="964"/>
      <c r="DM3" s="963"/>
      <c r="DN3" s="964"/>
      <c r="DO3" s="963"/>
      <c r="DP3" s="964"/>
      <c r="DQ3" s="963"/>
      <c r="DR3" s="966"/>
      <c r="DS3" s="963"/>
      <c r="DT3" s="964"/>
      <c r="DU3" s="826" t="s">
        <v>213</v>
      </c>
      <c r="DV3" s="815" t="s">
        <v>214</v>
      </c>
      <c r="DW3" s="812" t="s">
        <v>57</v>
      </c>
      <c r="DX3" s="855" t="s">
        <v>571</v>
      </c>
      <c r="DY3" s="410"/>
      <c r="DZ3" s="314" t="s">
        <v>566</v>
      </c>
      <c r="EA3" s="413"/>
      <c r="EB3" s="412" t="s">
        <v>24</v>
      </c>
      <c r="EC3" s="413"/>
      <c r="ED3" s="415"/>
      <c r="EE3" s="413"/>
      <c r="EF3" s="414" t="s">
        <v>25</v>
      </c>
      <c r="EG3" s="414" t="s">
        <v>23</v>
      </c>
      <c r="EH3" s="414" t="s">
        <v>18</v>
      </c>
      <c r="EI3" s="416" t="s">
        <v>26</v>
      </c>
      <c r="EJ3" s="409"/>
      <c r="EK3" s="409"/>
      <c r="EL3" s="409"/>
      <c r="EM3" s="409"/>
      <c r="EN3" s="409"/>
      <c r="EO3" s="409"/>
      <c r="EP3" s="409"/>
      <c r="EQ3" s="409"/>
      <c r="ER3" s="409"/>
      <c r="ES3" s="409"/>
      <c r="ET3" s="409"/>
      <c r="EU3" s="409"/>
      <c r="EV3" s="409"/>
      <c r="EW3" s="409"/>
      <c r="EX3" s="409"/>
      <c r="EY3" s="409"/>
      <c r="EZ3" s="409"/>
      <c r="FA3" s="409"/>
      <c r="FB3" s="409"/>
      <c r="FC3" s="409"/>
      <c r="FD3" s="409"/>
      <c r="FE3" s="409"/>
      <c r="FF3" s="409"/>
      <c r="FG3" s="409"/>
      <c r="FH3" s="409"/>
      <c r="FI3" s="409"/>
      <c r="FJ3" s="409"/>
      <c r="FK3" s="409"/>
      <c r="FL3" s="409"/>
      <c r="FM3" s="409"/>
      <c r="FN3" s="409"/>
      <c r="FO3" s="409"/>
      <c r="FP3" s="409"/>
      <c r="FQ3" s="409"/>
    </row>
    <row r="4" spans="1:173" s="417" customFormat="1" ht="13.5" customHeight="1">
      <c r="A4" s="250" t="s">
        <v>11</v>
      </c>
      <c r="B4" s="270" t="s">
        <v>12</v>
      </c>
      <c r="C4" s="271" t="s">
        <v>13</v>
      </c>
      <c r="D4" s="769" t="s">
        <v>462</v>
      </c>
      <c r="E4" s="961"/>
      <c r="F4" s="962"/>
      <c r="G4" s="961"/>
      <c r="H4" s="962"/>
      <c r="I4" s="347"/>
      <c r="J4" s="347"/>
      <c r="K4" s="961"/>
      <c r="L4" s="962"/>
      <c r="M4" s="347"/>
      <c r="N4" s="347"/>
      <c r="O4" s="961"/>
      <c r="P4" s="962"/>
      <c r="Q4" s="2"/>
      <c r="R4" s="1"/>
      <c r="S4" s="961"/>
      <c r="T4" s="962"/>
      <c r="U4" s="807" t="s">
        <v>215</v>
      </c>
      <c r="V4" s="808"/>
      <c r="W4" s="961" t="s">
        <v>384</v>
      </c>
      <c r="X4" s="965"/>
      <c r="Y4" s="2"/>
      <c r="Z4" s="347"/>
      <c r="AA4" s="961" t="s">
        <v>404</v>
      </c>
      <c r="AB4" s="962"/>
      <c r="AC4" s="961" t="s">
        <v>406</v>
      </c>
      <c r="AD4" s="962"/>
      <c r="AE4" s="2" t="s">
        <v>400</v>
      </c>
      <c r="AF4" s="347"/>
      <c r="AG4" s="247"/>
      <c r="AH4" s="418"/>
      <c r="AI4" s="811" t="s">
        <v>159</v>
      </c>
      <c r="AJ4" s="811" t="s">
        <v>159</v>
      </c>
      <c r="AK4" s="813" t="s">
        <v>161</v>
      </c>
      <c r="AL4" s="419"/>
      <c r="AM4" s="961"/>
      <c r="AN4" s="962"/>
      <c r="AO4" s="961" t="s">
        <v>356</v>
      </c>
      <c r="AP4" s="965"/>
      <c r="AQ4" s="2"/>
      <c r="AR4" s="1"/>
      <c r="AS4" s="965" t="s">
        <v>439</v>
      </c>
      <c r="AT4" s="965"/>
      <c r="AU4" s="961" t="s">
        <v>440</v>
      </c>
      <c r="AV4" s="965"/>
      <c r="AW4" s="411"/>
      <c r="AX4" s="418"/>
      <c r="AY4" s="961" t="s">
        <v>442</v>
      </c>
      <c r="AZ4" s="965"/>
      <c r="BA4" s="247"/>
      <c r="BB4" s="418"/>
      <c r="BC4" s="411" t="s">
        <v>443</v>
      </c>
      <c r="BD4" s="411"/>
      <c r="BE4" s="961" t="s">
        <v>234</v>
      </c>
      <c r="BF4" s="965"/>
      <c r="BG4" s="247"/>
      <c r="BH4" s="418"/>
      <c r="BI4" s="967" t="s">
        <v>447</v>
      </c>
      <c r="BJ4" s="968"/>
      <c r="BK4" s="816"/>
      <c r="BL4" s="839" t="s">
        <v>544</v>
      </c>
      <c r="BM4" s="842" t="s">
        <v>569</v>
      </c>
      <c r="BN4" s="961" t="s">
        <v>551</v>
      </c>
      <c r="BO4" s="962"/>
      <c r="BP4" s="961" t="s">
        <v>237</v>
      </c>
      <c r="BQ4" s="965"/>
      <c r="BR4" s="961" t="s">
        <v>365</v>
      </c>
      <c r="BS4" s="962"/>
      <c r="BT4" s="961" t="s">
        <v>546</v>
      </c>
      <c r="BU4" s="962"/>
      <c r="BV4" s="349"/>
      <c r="BW4" s="350"/>
      <c r="BX4" s="961" t="s">
        <v>549</v>
      </c>
      <c r="BY4" s="962"/>
      <c r="BZ4" s="961" t="s">
        <v>550</v>
      </c>
      <c r="CA4" s="962"/>
      <c r="CB4" s="798" t="s">
        <v>215</v>
      </c>
      <c r="CC4" s="816" t="s">
        <v>565</v>
      </c>
      <c r="CD4" s="813" t="s">
        <v>161</v>
      </c>
      <c r="CE4" s="856" t="s">
        <v>572</v>
      </c>
      <c r="CF4" s="419"/>
      <c r="CG4" s="2"/>
      <c r="CH4" s="961"/>
      <c r="CI4" s="965"/>
      <c r="CJ4" s="2"/>
      <c r="CK4" s="1"/>
      <c r="CL4" s="965" t="s">
        <v>228</v>
      </c>
      <c r="CM4" s="965"/>
      <c r="CN4" s="961"/>
      <c r="CO4" s="965"/>
      <c r="CP4" s="411"/>
      <c r="CQ4" s="418"/>
      <c r="CR4" s="961"/>
      <c r="CS4" s="965"/>
      <c r="CT4" s="247"/>
      <c r="CU4" s="418"/>
      <c r="CV4" s="411"/>
      <c r="CW4" s="411"/>
      <c r="CX4" s="961">
        <v>2</v>
      </c>
      <c r="CY4" s="965"/>
      <c r="CZ4" s="247" t="s">
        <v>585</v>
      </c>
      <c r="DA4" s="418"/>
      <c r="DB4" s="247"/>
      <c r="DC4" s="247"/>
      <c r="DD4" s="816"/>
      <c r="DE4" s="839" t="s">
        <v>544</v>
      </c>
      <c r="DF4" s="842" t="s">
        <v>569</v>
      </c>
      <c r="DG4" s="961"/>
      <c r="DH4" s="962"/>
      <c r="DI4" s="961"/>
      <c r="DJ4" s="965"/>
      <c r="DK4" s="961"/>
      <c r="DL4" s="962"/>
      <c r="DM4" s="961"/>
      <c r="DN4" s="962"/>
      <c r="DO4" s="349"/>
      <c r="DP4" s="350"/>
      <c r="DQ4" s="961"/>
      <c r="DR4" s="962"/>
      <c r="DS4" s="961"/>
      <c r="DT4" s="962"/>
      <c r="DU4" s="798" t="s">
        <v>215</v>
      </c>
      <c r="DV4" s="816" t="s">
        <v>565</v>
      </c>
      <c r="DW4" s="813" t="s">
        <v>161</v>
      </c>
      <c r="DX4" s="856" t="s">
        <v>572</v>
      </c>
      <c r="DY4" s="419"/>
      <c r="DZ4" s="2"/>
      <c r="EA4" s="415"/>
      <c r="EB4" s="412"/>
      <c r="EC4" s="415"/>
      <c r="ED4" s="415"/>
      <c r="EE4" s="415"/>
      <c r="EF4" s="420"/>
      <c r="EG4" s="420"/>
      <c r="EH4" s="414"/>
      <c r="EI4" s="421"/>
      <c r="EJ4" s="409"/>
      <c r="EK4" s="409"/>
      <c r="EL4" s="409"/>
      <c r="EM4" s="409"/>
      <c r="EN4" s="409"/>
      <c r="EO4" s="409"/>
      <c r="EP4" s="409"/>
      <c r="EQ4" s="409"/>
      <c r="ER4" s="409"/>
      <c r="ES4" s="409"/>
      <c r="ET4" s="409"/>
      <c r="EU4" s="409"/>
      <c r="EV4" s="409"/>
      <c r="EW4" s="409"/>
      <c r="EX4" s="409"/>
      <c r="EY4" s="409"/>
      <c r="EZ4" s="409"/>
      <c r="FA4" s="409"/>
      <c r="FB4" s="409"/>
      <c r="FC4" s="409"/>
      <c r="FD4" s="409"/>
      <c r="FE4" s="409"/>
      <c r="FF4" s="409"/>
      <c r="FG4" s="409"/>
      <c r="FH4" s="409"/>
      <c r="FI4" s="409"/>
      <c r="FJ4" s="409"/>
      <c r="FK4" s="409"/>
      <c r="FL4" s="409"/>
      <c r="FM4" s="409"/>
      <c r="FN4" s="409"/>
      <c r="FO4" s="409"/>
      <c r="FP4" s="409"/>
      <c r="FQ4" s="409"/>
    </row>
    <row r="5" spans="1:173" s="417" customFormat="1" ht="13.5" customHeight="1">
      <c r="A5" s="251"/>
      <c r="B5" s="249"/>
      <c r="C5" s="252"/>
      <c r="D5" s="739"/>
      <c r="E5" s="347">
        <v>5</v>
      </c>
      <c r="F5" s="347"/>
      <c r="G5" s="2">
        <v>4</v>
      </c>
      <c r="H5" s="1"/>
      <c r="I5" s="347">
        <v>5</v>
      </c>
      <c r="J5" s="347"/>
      <c r="K5" s="2">
        <v>5</v>
      </c>
      <c r="L5" s="1"/>
      <c r="M5" s="347">
        <v>3</v>
      </c>
      <c r="N5" s="347"/>
      <c r="O5" s="353">
        <v>3</v>
      </c>
      <c r="P5" s="352"/>
      <c r="Q5" s="2"/>
      <c r="R5" s="1"/>
      <c r="S5" s="353"/>
      <c r="T5" s="352"/>
      <c r="U5" s="807">
        <f>O5+M5+K5+I5+G5+E5</f>
        <v>25</v>
      </c>
      <c r="V5" s="809"/>
      <c r="W5" s="351">
        <v>7</v>
      </c>
      <c r="X5" s="353"/>
      <c r="Y5" s="351">
        <v>3</v>
      </c>
      <c r="Z5" s="353"/>
      <c r="AA5" s="351">
        <v>3</v>
      </c>
      <c r="AB5" s="353"/>
      <c r="AC5" s="351">
        <v>3</v>
      </c>
      <c r="AD5" s="353"/>
      <c r="AE5" s="351">
        <v>4</v>
      </c>
      <c r="AF5" s="353"/>
      <c r="AG5" s="351">
        <v>5</v>
      </c>
      <c r="AH5" s="351"/>
      <c r="AI5" s="809">
        <f>AG5+AE5+AC5+AA5+Y5+W5</f>
        <v>25</v>
      </c>
      <c r="AJ5" s="809"/>
      <c r="AK5" s="814">
        <f>AI5+U5</f>
        <v>50</v>
      </c>
      <c r="AL5" s="245"/>
      <c r="AM5" s="854" t="s">
        <v>570</v>
      </c>
      <c r="AN5" s="246"/>
      <c r="AO5" s="246">
        <v>3</v>
      </c>
      <c r="AP5" s="246"/>
      <c r="AQ5" s="246">
        <v>4</v>
      </c>
      <c r="AR5" s="246"/>
      <c r="AS5" s="246">
        <v>3</v>
      </c>
      <c r="AT5" s="246"/>
      <c r="AU5" s="246">
        <v>3</v>
      </c>
      <c r="AV5" s="246"/>
      <c r="AW5" s="351">
        <v>3</v>
      </c>
      <c r="AX5" s="351"/>
      <c r="AY5" s="351">
        <v>3</v>
      </c>
      <c r="AZ5" s="351"/>
      <c r="BA5" s="351">
        <v>3</v>
      </c>
      <c r="BB5" s="351"/>
      <c r="BC5" s="351">
        <v>3</v>
      </c>
      <c r="BD5" s="351"/>
      <c r="BE5" s="351">
        <v>3</v>
      </c>
      <c r="BF5" s="351"/>
      <c r="BG5" s="351">
        <v>4</v>
      </c>
      <c r="BH5" s="351"/>
      <c r="BI5" s="351">
        <v>3</v>
      </c>
      <c r="BJ5" s="352"/>
      <c r="BK5" s="817">
        <f>BI5+BG5+BE5+BC5+BA5+AY5+AW5+AU5+AS5+AQ5+AO5</f>
        <v>35</v>
      </c>
      <c r="BL5" s="825"/>
      <c r="BM5" s="843"/>
      <c r="BN5" s="351">
        <v>5</v>
      </c>
      <c r="BO5" s="354"/>
      <c r="BP5" s="353">
        <v>3</v>
      </c>
      <c r="BQ5" s="354"/>
      <c r="BR5" s="354">
        <v>4</v>
      </c>
      <c r="BS5" s="354"/>
      <c r="BT5" s="353">
        <v>4</v>
      </c>
      <c r="BU5" s="352"/>
      <c r="BV5" s="354">
        <v>3</v>
      </c>
      <c r="BW5" s="354"/>
      <c r="BX5" s="353">
        <v>3</v>
      </c>
      <c r="BY5" s="352"/>
      <c r="BZ5" s="2">
        <v>3</v>
      </c>
      <c r="CA5" s="1"/>
      <c r="CB5" s="799">
        <f>BZ5+BX5+BV5+BT5+BR5+BP5+BN5</f>
        <v>25</v>
      </c>
      <c r="CC5" s="817"/>
      <c r="CD5" s="814">
        <f>CB5+BK5</f>
        <v>60</v>
      </c>
      <c r="CE5" s="857" t="s">
        <v>569</v>
      </c>
      <c r="CF5" s="245"/>
      <c r="CG5" s="639"/>
      <c r="CH5" s="246">
        <v>1</v>
      </c>
      <c r="CI5" s="246"/>
      <c r="CJ5" s="246">
        <v>2</v>
      </c>
      <c r="CK5" s="246"/>
      <c r="CL5" s="246">
        <v>3</v>
      </c>
      <c r="CM5" s="246"/>
      <c r="CN5" s="246">
        <v>5</v>
      </c>
      <c r="CO5" s="246"/>
      <c r="CP5" s="351">
        <v>3</v>
      </c>
      <c r="CQ5" s="351"/>
      <c r="CR5" s="351">
        <v>3</v>
      </c>
      <c r="CS5" s="351"/>
      <c r="CT5" s="351">
        <v>3</v>
      </c>
      <c r="CU5" s="351"/>
      <c r="CV5" s="351">
        <v>3</v>
      </c>
      <c r="CW5" s="351"/>
      <c r="CX5" s="351">
        <v>5</v>
      </c>
      <c r="CY5" s="351"/>
      <c r="CZ5" s="351">
        <v>2</v>
      </c>
      <c r="DA5" s="351"/>
      <c r="DB5" s="351">
        <v>3</v>
      </c>
      <c r="DC5" s="351"/>
      <c r="DD5" s="817">
        <f>DB5+CZ5+CX5+CV5+CT5+CR5+CP5+CN5+CL5+CJ5+CH5</f>
        <v>33</v>
      </c>
      <c r="DE5" s="825"/>
      <c r="DF5" s="843"/>
      <c r="DG5" s="351"/>
      <c r="DH5" s="354"/>
      <c r="DI5" s="353"/>
      <c r="DJ5" s="354"/>
      <c r="DK5" s="354"/>
      <c r="DL5" s="354"/>
      <c r="DM5" s="353"/>
      <c r="DN5" s="352"/>
      <c r="DO5" s="354"/>
      <c r="DP5" s="354"/>
      <c r="DQ5" s="353"/>
      <c r="DR5" s="352"/>
      <c r="DS5" s="2"/>
      <c r="DT5" s="1"/>
      <c r="DU5" s="799">
        <f>DS5+DQ5+DO5+DM5+DK5+DI5+DG5</f>
        <v>0</v>
      </c>
      <c r="DV5" s="817"/>
      <c r="DW5" s="814">
        <f>DU5+DD5</f>
        <v>33</v>
      </c>
      <c r="DX5" s="857" t="s">
        <v>569</v>
      </c>
      <c r="DY5" s="245"/>
      <c r="DZ5" s="639"/>
      <c r="EA5" s="422"/>
      <c r="EB5" s="422"/>
      <c r="EC5" s="422"/>
      <c r="ED5" s="422"/>
      <c r="EE5" s="422"/>
      <c r="EF5" s="422"/>
      <c r="EG5" s="422"/>
      <c r="EH5" s="423"/>
      <c r="EI5" s="424"/>
      <c r="EJ5" s="409"/>
      <c r="EK5" s="409"/>
      <c r="EL5" s="409"/>
      <c r="EM5" s="409"/>
      <c r="EN5" s="409"/>
      <c r="EO5" s="409"/>
      <c r="EP5" s="409"/>
      <c r="EQ5" s="409"/>
      <c r="ER5" s="409"/>
      <c r="ES5" s="409"/>
      <c r="ET5" s="409"/>
      <c r="EU5" s="409"/>
      <c r="EV5" s="409"/>
      <c r="EW5" s="409"/>
      <c r="EX5" s="409"/>
      <c r="EY5" s="409"/>
      <c r="EZ5" s="409"/>
      <c r="FA5" s="409"/>
      <c r="FB5" s="409"/>
      <c r="FC5" s="409"/>
      <c r="FD5" s="409"/>
      <c r="FE5" s="409"/>
      <c r="FF5" s="409"/>
      <c r="FG5" s="409"/>
      <c r="FH5" s="409"/>
      <c r="FI5" s="409"/>
      <c r="FJ5" s="409"/>
      <c r="FK5" s="409"/>
      <c r="FL5" s="409"/>
      <c r="FM5" s="409"/>
      <c r="FN5" s="409"/>
      <c r="FO5" s="409"/>
      <c r="FP5" s="409"/>
      <c r="FQ5" s="409"/>
    </row>
    <row r="6" spans="1:139" ht="13.5" customHeight="1">
      <c r="A6" s="256">
        <v>1</v>
      </c>
      <c r="B6" s="315" t="s">
        <v>413</v>
      </c>
      <c r="C6" s="316" t="s">
        <v>177</v>
      </c>
      <c r="D6" s="760">
        <v>33887</v>
      </c>
      <c r="E6" s="257">
        <v>6</v>
      </c>
      <c r="F6" s="257"/>
      <c r="G6" s="257">
        <v>6</v>
      </c>
      <c r="H6" s="257"/>
      <c r="I6" s="257">
        <v>6</v>
      </c>
      <c r="J6" s="257">
        <v>4</v>
      </c>
      <c r="K6" s="257">
        <v>6</v>
      </c>
      <c r="L6" s="257"/>
      <c r="M6" s="257">
        <v>5</v>
      </c>
      <c r="N6" s="257"/>
      <c r="O6" s="257">
        <v>6</v>
      </c>
      <c r="P6" s="257"/>
      <c r="Q6" s="257">
        <v>7</v>
      </c>
      <c r="R6" s="257"/>
      <c r="S6" s="257"/>
      <c r="T6" s="258"/>
      <c r="U6" s="257">
        <f aca="true" t="shared" si="0" ref="U6:U48">O6*$O$5+M6*$M$5+K6*$K$5+I6*$I$5+G6*$G$5+E6*$E$5</f>
        <v>147</v>
      </c>
      <c r="V6" s="357">
        <f aca="true" t="shared" si="1" ref="V6:V48">U6/$U$5</f>
        <v>5.88</v>
      </c>
      <c r="W6" s="257">
        <v>5</v>
      </c>
      <c r="X6" s="257"/>
      <c r="Y6" s="257">
        <v>7</v>
      </c>
      <c r="Z6" s="257"/>
      <c r="AA6" s="257">
        <v>8</v>
      </c>
      <c r="AB6" s="257"/>
      <c r="AC6" s="257">
        <v>6</v>
      </c>
      <c r="AD6" s="257"/>
      <c r="AE6" s="257">
        <v>6</v>
      </c>
      <c r="AF6" s="257"/>
      <c r="AG6" s="257">
        <v>6</v>
      </c>
      <c r="AH6" s="257"/>
      <c r="AI6" s="257">
        <f aca="true" t="shared" si="2" ref="AI6:AI48">AG6*$AG$5+AE6*$AE$5+AC6*$AC$5+AA6*AA$5+Y6*$Y$5+W6*$W$5</f>
        <v>152</v>
      </c>
      <c r="AJ6" s="357">
        <f aca="true" t="shared" si="3" ref="AJ6:AJ48">AI6/$AI$5</f>
        <v>6.08</v>
      </c>
      <c r="AK6" s="357">
        <f aca="true" t="shared" si="4" ref="AK6:AK48">(AI6+U6)/$AK$5</f>
        <v>5.98</v>
      </c>
      <c r="AL6" s="384" t="str">
        <f aca="true" t="shared" si="5" ref="AL6:AL48">IF(AK6&gt;=8.995,"XuÊt s¾c",IF(AK6&gt;=7.995,"Giái",IF(AK6&gt;=6.995,"Kh¸",IF(AK6&gt;=5.995,"TB Kh¸",IF(AK6&gt;=4.995,"Trung b×nh",IF(AK6&gt;=3.995,"YÕu",IF(AK6&lt;3.995,"KÐm")))))))</f>
        <v>Trung b×nh</v>
      </c>
      <c r="AM6" s="845">
        <f aca="true" t="shared" si="6" ref="AM6:AM48">SUM((IF(E6&gt;=5,0,$E$5)),(IF(G6&gt;=5,0,$G$5)),(IF(I6&gt;=5,0,$I$5)),(IF(K6&gt;=5,0,$K$5)),(IF(M6&gt;=5,0,$M$5)),(IF(O6&gt;=5,0,$O$5)),(IF(W6&gt;=5,0,$W$5)),(IF(Y6&gt;=5,0,$Y$5)),(IF(AC6&gt;=5,0,$AC$5)),(IF(AE6&gt;=5,0,$AE$5)),(IF(AG6&gt;=5,0,$AG$5)),(IF(AA6&gt;=5,0,$AA$5)))</f>
        <v>0</v>
      </c>
      <c r="AN6" s="388" t="str">
        <f aca="true" t="shared" si="7" ref="AN6:AN48">IF($AK6&lt;3.495,"Th«i häc",IF($AK6&lt;4.995,"Ngõng häc",IF($AJ6&gt;25,"Ngõng häc","Lªn Líp")))</f>
        <v>Lªn Líp</v>
      </c>
      <c r="AO6" s="257">
        <v>8</v>
      </c>
      <c r="AP6" s="712"/>
      <c r="AQ6" s="257">
        <v>8</v>
      </c>
      <c r="AR6" s="712"/>
      <c r="AS6" s="257">
        <v>7</v>
      </c>
      <c r="AT6" s="712"/>
      <c r="AU6" s="257">
        <v>8</v>
      </c>
      <c r="AV6" s="712"/>
      <c r="AW6" s="257">
        <v>7</v>
      </c>
      <c r="AX6" s="257"/>
      <c r="AY6" s="257">
        <v>7</v>
      </c>
      <c r="AZ6" s="257"/>
      <c r="BA6" s="257">
        <v>6</v>
      </c>
      <c r="BB6" s="257"/>
      <c r="BC6" s="257">
        <v>8</v>
      </c>
      <c r="BD6" s="257"/>
      <c r="BE6" s="257">
        <v>9</v>
      </c>
      <c r="BF6" s="257"/>
      <c r="BG6" s="257">
        <v>6</v>
      </c>
      <c r="BH6" s="257"/>
      <c r="BI6" s="257">
        <v>6</v>
      </c>
      <c r="BJ6" s="258"/>
      <c r="BK6" s="257">
        <f aca="true" t="shared" si="8" ref="BK6:BK48">BI6*$BI$5+BG6*$BG$5+BE6*$BE$5+BC6*$BC$5+BA6*$BA$5+AY6*$AY$5+AW6*$AW$5+AU6*$AU$5+AS6*$AS$5+AQ6*$AQ$5+AO6*$AO$5</f>
        <v>254</v>
      </c>
      <c r="BL6" s="434">
        <f aca="true" t="shared" si="9" ref="BL6:BL48">BK6/$BK$5</f>
        <v>7.257142857142857</v>
      </c>
      <c r="BM6" s="844">
        <f aca="true" t="shared" si="10" ref="BM6:BM48">SUM((IF(AO6&gt;=5,0,$AO$5)),(IF(AQ6&gt;=5,0,$AQ$5)),(IF(AS6&gt;=5,0,$AS$5)),(IF(AU6&gt;=5,0,$AU$5)),(IF(AW6&gt;=5,0,$AW$5)),(IF(AY6&gt;=5,0,$AY$5)),(IF(BA6&gt;=5,0,$BA$5)),(IF(BC6&gt;=5,0,$BC$5)),(IF(BE6&gt;=5,0,$BE$5)),(IF(BG6&gt;=5,0,$BG$5)),(IF(BI6&gt;=5,0,$BI$5)),AM6)</f>
        <v>0</v>
      </c>
      <c r="BN6" s="257">
        <v>7</v>
      </c>
      <c r="BO6" s="257"/>
      <c r="BP6" s="257">
        <v>8</v>
      </c>
      <c r="BQ6" s="257"/>
      <c r="BR6" s="257">
        <v>7</v>
      </c>
      <c r="BS6" s="257"/>
      <c r="BT6" s="257">
        <v>8</v>
      </c>
      <c r="BU6" s="257"/>
      <c r="BV6" s="257">
        <v>9</v>
      </c>
      <c r="BW6" s="257"/>
      <c r="BX6" s="257">
        <v>8</v>
      </c>
      <c r="BY6" s="257"/>
      <c r="BZ6" s="257">
        <v>9</v>
      </c>
      <c r="CA6" s="258"/>
      <c r="CB6" s="258">
        <f aca="true" t="shared" si="11" ref="CB6:CB48">BZ6*$BZ$5+BX6*$BX$5+BV6*$BV$5+BT6*$BT$5+BR6*$BR$5+BP6*$BP$5+BN6*$BN$5</f>
        <v>197</v>
      </c>
      <c r="CC6" s="434">
        <f aca="true" t="shared" si="12" ref="CC6:CC48">CB6/$CB$5</f>
        <v>7.88</v>
      </c>
      <c r="CD6" s="357">
        <f>(CB6+BK6)/$CD$5</f>
        <v>7.516666666666667</v>
      </c>
      <c r="CE6" s="844">
        <f>SUM((IF(BN6&gt;=5,0,$BN$5)),(IF(BP6&gt;=5,0,$BP$5)),(IF(BR6&gt;=5,0,$BR$5)),(IF(BT6&gt;=5,0,$BT$5)),(IF(BV6&gt;=5,0,$BV$5)),(IF(BX6&gt;=5,0,$BX$5)),(IF(BZ6&gt;=5,0,$BZ$5)),BM6)</f>
        <v>0</v>
      </c>
      <c r="CF6" s="384" t="str">
        <f>IF(CD6&gt;=8.995,"XuÊt s¾c",IF(CD6&gt;=7.995,"Giái",IF(CD6&gt;=6.995,"Kh¸",IF(CD6&gt;=5.995,"TB Kh¸",IF(CD6&gt;=4.995,"Trung b×nh",IF(CD6&gt;=3.995,"YÕu",IF(CD6&lt;3.995,"KÐm")))))))</f>
        <v>Kh¸</v>
      </c>
      <c r="CG6" s="831" t="str">
        <f>IF($CD6&lt;3.495,"Th«i häc",IF($CD6&lt;4.95,"Ngõng häc",IF($CE6&gt;25,"Ngõng häc","Lªn líp")))</f>
        <v>Lªn líp</v>
      </c>
      <c r="CH6" s="257"/>
      <c r="CI6" s="712"/>
      <c r="CJ6" s="257"/>
      <c r="CK6" s="712"/>
      <c r="CL6" s="257"/>
      <c r="CM6" s="712"/>
      <c r="CN6" s="257"/>
      <c r="CO6" s="712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8"/>
      <c r="DD6" s="257">
        <f>DB6*$DB$5+CZ6*$CZ$5+CX6*$CX$5+CV6*$CV$5+CT6*$CT$5+CR6*$CR$5+CP6*$CP$5+CN6*$CN$5+CL6*$CL$5+CJ6*$CJ$5+CH6*$CH$5</f>
        <v>0</v>
      </c>
      <c r="DE6" s="434">
        <f>DD6/$DD$5</f>
        <v>0</v>
      </c>
      <c r="DF6" s="844">
        <f>SUM((IF(CH6&gt;=5,0,$CH$5)),(IF(CJ6&gt;=5,0,$CJ$5)),(IF(CL6&gt;=5,0,$CL$5)),(IF(CN6&gt;=5,0,$CN$5)),(IF(CP6&gt;=5,0,$CP$5)),(IF(CR6&gt;=5,0,$CR$5)),(IF(CT6&gt;=5,0,$CT$5)),(IF(CV6&gt;=5,0,$CV$5)),(IF(CX6&gt;=5,0,$CX$5)),(IF(CZ6&gt;=5,0,$CZ$5)),(IF(DB6&gt;=5,0,$DB$5)),CE6)</f>
        <v>33</v>
      </c>
      <c r="DG6" s="257"/>
      <c r="DH6" s="257"/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8"/>
      <c r="DU6" s="258">
        <f>DS6*$BZ$5+DQ6*$BX$5+DO6*$BV$5+DM6*$BT$5+DK6*$BR$5+DI6*$BP$5+DG6*$BN$5</f>
        <v>0</v>
      </c>
      <c r="DV6" s="434">
        <f>DU6/$CB$5</f>
        <v>0</v>
      </c>
      <c r="DW6" s="357">
        <f>(DU6+DD6)/$CD$5</f>
        <v>0</v>
      </c>
      <c r="DX6" s="844">
        <f>SUM((IF(DG6&gt;=5,0,$BN$5)),(IF(DI6&gt;=5,0,$BP$5)),(IF(DK6&gt;=5,0,$BR$5)),(IF(DM6&gt;=5,0,$BT$5)),(IF(DO6&gt;=5,0,$BV$5)),(IF(DQ6&gt;=5,0,$BX$5)),(IF(DS6&gt;=5,0,$BZ$5)),DF6)</f>
        <v>58</v>
      </c>
      <c r="DY6" s="384" t="str">
        <f>IF(DW6&gt;=8.995,"XuÊt s¾c",IF(DW6&gt;=7.995,"Giái",IF(DW6&gt;=6.995,"Kh¸",IF(DW6&gt;=5.995,"TB Kh¸",IF(DW6&gt;=4.995,"Trung b×nh",IF(DW6&gt;=3.995,"YÕu",IF(DW6&lt;3.995,"KÐm")))))))</f>
        <v>KÐm</v>
      </c>
      <c r="DZ6" s="831" t="str">
        <f>IF($CD6&lt;3.495,"Th«i häc",IF($CD6&lt;4.995,"Ngõng häc",IF($CD6&gt;25,"Ngõng häc","Lªn líp")))</f>
        <v>Lªn líp</v>
      </c>
      <c r="EA6" s="427"/>
      <c r="EB6" s="427"/>
      <c r="EC6" s="427"/>
      <c r="ED6" s="427"/>
      <c r="EE6" s="427"/>
      <c r="EF6" s="427"/>
      <c r="EG6" s="427"/>
      <c r="EH6" s="427"/>
      <c r="EI6" s="428"/>
    </row>
    <row r="7" spans="1:139" ht="13.5" customHeight="1">
      <c r="A7" s="256">
        <v>2</v>
      </c>
      <c r="B7" s="234" t="s">
        <v>266</v>
      </c>
      <c r="C7" s="235" t="s">
        <v>201</v>
      </c>
      <c r="D7" s="783" t="s">
        <v>498</v>
      </c>
      <c r="E7" s="257">
        <v>7</v>
      </c>
      <c r="F7" s="257"/>
      <c r="G7" s="257">
        <v>7</v>
      </c>
      <c r="H7" s="257"/>
      <c r="I7" s="257">
        <v>6</v>
      </c>
      <c r="J7" s="257"/>
      <c r="K7" s="257">
        <v>7</v>
      </c>
      <c r="L7" s="257"/>
      <c r="M7" s="257">
        <v>5</v>
      </c>
      <c r="N7" s="257"/>
      <c r="O7" s="257">
        <v>5</v>
      </c>
      <c r="P7" s="257"/>
      <c r="Q7" s="257">
        <v>7</v>
      </c>
      <c r="R7" s="257"/>
      <c r="S7" s="257"/>
      <c r="T7" s="258"/>
      <c r="U7" s="257">
        <f t="shared" si="0"/>
        <v>158</v>
      </c>
      <c r="V7" s="357">
        <f t="shared" si="1"/>
        <v>6.32</v>
      </c>
      <c r="W7" s="257">
        <v>7</v>
      </c>
      <c r="X7" s="257"/>
      <c r="Y7" s="257">
        <v>6</v>
      </c>
      <c r="Z7" s="257"/>
      <c r="AA7" s="257">
        <v>8</v>
      </c>
      <c r="AB7" s="257"/>
      <c r="AC7" s="257">
        <v>7</v>
      </c>
      <c r="AD7" s="257"/>
      <c r="AE7" s="257">
        <v>7</v>
      </c>
      <c r="AF7" s="257"/>
      <c r="AG7" s="257">
        <v>8</v>
      </c>
      <c r="AH7" s="257"/>
      <c r="AI7" s="257">
        <f t="shared" si="2"/>
        <v>180</v>
      </c>
      <c r="AJ7" s="357">
        <f t="shared" si="3"/>
        <v>7.2</v>
      </c>
      <c r="AK7" s="357">
        <f t="shared" si="4"/>
        <v>6.76</v>
      </c>
      <c r="AL7" s="256" t="str">
        <f t="shared" si="5"/>
        <v>TB Kh¸</v>
      </c>
      <c r="AM7" s="845">
        <f t="shared" si="6"/>
        <v>0</v>
      </c>
      <c r="AN7" s="389" t="str">
        <f t="shared" si="7"/>
        <v>Lªn Líp</v>
      </c>
      <c r="AO7" s="257">
        <v>8</v>
      </c>
      <c r="AP7" s="713"/>
      <c r="AQ7" s="257">
        <v>8</v>
      </c>
      <c r="AR7" s="713"/>
      <c r="AS7" s="257">
        <v>8</v>
      </c>
      <c r="AT7" s="713"/>
      <c r="AU7" s="257">
        <v>7</v>
      </c>
      <c r="AV7" s="713"/>
      <c r="AW7" s="257">
        <v>7</v>
      </c>
      <c r="AX7" s="257"/>
      <c r="AY7" s="257">
        <v>5</v>
      </c>
      <c r="AZ7" s="257"/>
      <c r="BA7" s="257">
        <v>5</v>
      </c>
      <c r="BB7" s="257"/>
      <c r="BC7" s="257">
        <v>7</v>
      </c>
      <c r="BD7" s="257"/>
      <c r="BE7" s="257">
        <v>8</v>
      </c>
      <c r="BF7" s="257"/>
      <c r="BG7" s="257">
        <v>6</v>
      </c>
      <c r="BH7" s="257"/>
      <c r="BI7" s="257">
        <v>7</v>
      </c>
      <c r="BJ7" s="365"/>
      <c r="BK7" s="257">
        <f t="shared" si="8"/>
        <v>242</v>
      </c>
      <c r="BL7" s="434">
        <f t="shared" si="9"/>
        <v>6.914285714285715</v>
      </c>
      <c r="BM7" s="845">
        <f t="shared" si="10"/>
        <v>0</v>
      </c>
      <c r="BN7" s="257">
        <v>7</v>
      </c>
      <c r="BO7" s="381"/>
      <c r="BP7" s="257">
        <v>7</v>
      </c>
      <c r="BQ7" s="381"/>
      <c r="BR7" s="257">
        <v>8</v>
      </c>
      <c r="BS7" s="381"/>
      <c r="BT7" s="257">
        <v>7</v>
      </c>
      <c r="BU7" s="381"/>
      <c r="BV7" s="257">
        <v>8</v>
      </c>
      <c r="BW7" s="381"/>
      <c r="BX7" s="257">
        <v>9</v>
      </c>
      <c r="BY7" s="381"/>
      <c r="BZ7" s="257">
        <v>5</v>
      </c>
      <c r="CA7" s="365"/>
      <c r="CB7" s="258">
        <f t="shared" si="11"/>
        <v>182</v>
      </c>
      <c r="CC7" s="434">
        <f t="shared" si="12"/>
        <v>7.28</v>
      </c>
      <c r="CD7" s="357">
        <f aca="true" t="shared" si="13" ref="CD7:CD48">(CB7+BK7)/$CD$5</f>
        <v>7.066666666666666</v>
      </c>
      <c r="CE7" s="845">
        <f aca="true" t="shared" si="14" ref="CE7:CE48">SUM((IF(BN7&gt;=5,0,$BN$5)),(IF(BP7&gt;=5,0,$BP$5)),(IF(BR7&gt;=5,0,$BR$5)),(IF(BT7&gt;=5,0,$BT$5)),(IF(BV7&gt;=5,0,$BV$5)),(IF(BX7&gt;=5,0,$BX$5)),(IF(BZ7&gt;=5,0,$BZ$5)),BM7)</f>
        <v>0</v>
      </c>
      <c r="CF7" s="256" t="str">
        <f aca="true" t="shared" si="15" ref="CF7:CF48">IF(CD7&gt;=8.995,"XuÊt s¾c",IF(CD7&gt;=7.995,"Giái",IF(CD7&gt;=6.995,"Kh¸",IF(CD7&gt;=5.995,"TB Kh¸",IF(CD7&gt;=4.995,"Trung b×nh",IF(CD7&gt;=3.995,"YÕu",IF(CD7&lt;3.995,"KÐm")))))))</f>
        <v>Kh¸</v>
      </c>
      <c r="CG7" s="831" t="str">
        <f aca="true" t="shared" si="16" ref="CG7:CG48">IF($CD7&lt;3.495,"Th«i häc",IF($CD7&lt;4.95,"Ngõng häc",IF($CE7&gt;25,"Ngõng häc","Lªn líp")))</f>
        <v>Lªn líp</v>
      </c>
      <c r="CH7" s="355"/>
      <c r="CI7" s="713"/>
      <c r="CJ7" s="355"/>
      <c r="CK7" s="713"/>
      <c r="CL7" s="355"/>
      <c r="CM7" s="713"/>
      <c r="CN7" s="355"/>
      <c r="CO7" s="713"/>
      <c r="CP7" s="257"/>
      <c r="CQ7" s="257"/>
      <c r="CR7" s="355"/>
      <c r="CS7" s="257"/>
      <c r="CT7" s="355"/>
      <c r="CU7" s="257"/>
      <c r="CV7" s="355"/>
      <c r="CW7" s="257"/>
      <c r="CX7" s="257"/>
      <c r="CY7" s="257"/>
      <c r="CZ7" s="355"/>
      <c r="DA7" s="257"/>
      <c r="DB7" s="355"/>
      <c r="DC7" s="364"/>
      <c r="DD7" s="257">
        <f aca="true" t="shared" si="17" ref="DD7:DD48">DB7*$DB$5+CZ7*$CZ$5+CX7*$CX$5+CV7*$CV$5+CT7*$CT$5+CR7*$CR$5+CP7*$CP$5+CN7*$CN$5+CL7*$CL$5+CJ7*$CJ$5+CH7*$CH$5</f>
        <v>0</v>
      </c>
      <c r="DE7" s="434">
        <f aca="true" t="shared" si="18" ref="DE7:DE48">DD7/$DD$5</f>
        <v>0</v>
      </c>
      <c r="DF7" s="845">
        <f aca="true" t="shared" si="19" ref="DF7:DF48">SUM((IF(CH7&gt;=5,0,$CH$5)),(IF(CJ7&gt;=5,0,$CJ$5)),(IF(CL7&gt;=5,0,$CL$5)),(IF(CN7&gt;=5,0,$CN$5)),(IF(CP7&gt;=5,0,$CP$5)),(IF(CR7&gt;=5,0,$CR$5)),(IF(CT7&gt;=5,0,$CT$5)),(IF(CV7&gt;=5,0,$CV$5)),(IF(CX7&gt;=5,0,$CX$5)),(IF(CZ7&gt;=5,0,$CZ$5)),(IF(DB7&gt;=5,0,$DB$5)),CE7)</f>
        <v>33</v>
      </c>
      <c r="DG7" s="257"/>
      <c r="DH7" s="802"/>
      <c r="DI7" s="257"/>
      <c r="DJ7" s="802"/>
      <c r="DK7" s="257"/>
      <c r="DL7" s="802"/>
      <c r="DM7" s="257"/>
      <c r="DN7" s="802"/>
      <c r="DO7" s="257"/>
      <c r="DP7" s="802"/>
      <c r="DQ7" s="257"/>
      <c r="DR7" s="802"/>
      <c r="DS7" s="257"/>
      <c r="DT7" s="364"/>
      <c r="DU7" s="258">
        <f aca="true" t="shared" si="20" ref="DU7:DU48">DS7*$BZ$5+DQ7*$BX$5+DO7*$BV$5+DM7*$BT$5+DK7*$BR$5+DI7*$BP$5+DG7*$BN$5</f>
        <v>0</v>
      </c>
      <c r="DV7" s="434">
        <f aca="true" t="shared" si="21" ref="DV7:DV48">DU7/$CB$5</f>
        <v>0</v>
      </c>
      <c r="DW7" s="357">
        <f aca="true" t="shared" si="22" ref="DW7:DW48">(DU7+DD7)/$CD$5</f>
        <v>0</v>
      </c>
      <c r="DX7" s="845">
        <f aca="true" t="shared" si="23" ref="DX7:DX48">SUM((IF(DG7&gt;=5,0,$BN$5)),(IF(DI7&gt;=5,0,$BP$5)),(IF(DK7&gt;=5,0,$BR$5)),(IF(DM7&gt;=5,0,$BT$5)),(IF(DO7&gt;=5,0,$BV$5)),(IF(DQ7&gt;=5,0,$BX$5)),(IF(DS7&gt;=5,0,$BZ$5)),DF7)</f>
        <v>58</v>
      </c>
      <c r="DY7" s="256" t="str">
        <f aca="true" t="shared" si="24" ref="DY7:DY48">IF(DW7&gt;=8.995,"XuÊt s¾c",IF(DW7&gt;=7.995,"Giái",IF(DW7&gt;=6.995,"Kh¸",IF(DW7&gt;=5.995,"TB Kh¸",IF(DW7&gt;=4.995,"Trung b×nh",IF(DW7&gt;=3.995,"YÕu",IF(DW7&lt;3.995,"KÐm")))))))</f>
        <v>KÐm</v>
      </c>
      <c r="DZ7" s="832" t="str">
        <f aca="true" t="shared" si="25" ref="DZ7:DZ48">IF($CD7&lt;3.495,"Th«i häc",IF($CD7&lt;4.995,"Ngõng häc",IF($CD7&gt;25,"Ngõng häc","Lªn líp")))</f>
        <v>Lªn líp</v>
      </c>
      <c r="EA7" s="429" t="s">
        <v>28</v>
      </c>
      <c r="EB7" s="429" t="s">
        <v>28</v>
      </c>
      <c r="EC7" s="429" t="s">
        <v>28</v>
      </c>
      <c r="ED7" s="429" t="s">
        <v>28</v>
      </c>
      <c r="EE7" s="429" t="s">
        <v>28</v>
      </c>
      <c r="EF7" s="429" t="s">
        <v>28</v>
      </c>
      <c r="EG7" s="429" t="s">
        <v>28</v>
      </c>
      <c r="EH7" s="429" t="s">
        <v>28</v>
      </c>
      <c r="EI7" s="430"/>
    </row>
    <row r="8" spans="1:139" ht="13.5" customHeight="1">
      <c r="A8" s="256">
        <v>3</v>
      </c>
      <c r="B8" s="234" t="s">
        <v>276</v>
      </c>
      <c r="C8" s="235" t="s">
        <v>277</v>
      </c>
      <c r="D8" s="760">
        <v>33787</v>
      </c>
      <c r="E8" s="368">
        <v>6</v>
      </c>
      <c r="F8" s="368">
        <v>4</v>
      </c>
      <c r="G8" s="257">
        <v>6</v>
      </c>
      <c r="H8" s="257"/>
      <c r="I8" s="257">
        <v>6</v>
      </c>
      <c r="J8" s="257">
        <v>4</v>
      </c>
      <c r="K8" s="257">
        <v>5</v>
      </c>
      <c r="L8" s="257">
        <v>4</v>
      </c>
      <c r="M8" s="257">
        <v>5</v>
      </c>
      <c r="N8" s="257"/>
      <c r="O8" s="257">
        <v>5</v>
      </c>
      <c r="P8" s="257">
        <v>3</v>
      </c>
      <c r="Q8" s="257">
        <v>6</v>
      </c>
      <c r="R8" s="257"/>
      <c r="S8" s="257"/>
      <c r="T8" s="258"/>
      <c r="U8" s="257">
        <f t="shared" si="0"/>
        <v>139</v>
      </c>
      <c r="V8" s="357">
        <f t="shared" si="1"/>
        <v>5.56</v>
      </c>
      <c r="W8" s="257">
        <v>5</v>
      </c>
      <c r="X8" s="257"/>
      <c r="Y8" s="257">
        <v>6</v>
      </c>
      <c r="Z8" s="257"/>
      <c r="AA8" s="257">
        <v>7</v>
      </c>
      <c r="AB8" s="257"/>
      <c r="AC8" s="257">
        <v>6</v>
      </c>
      <c r="AD8" s="257"/>
      <c r="AE8" s="257">
        <v>6</v>
      </c>
      <c r="AF8" s="257"/>
      <c r="AG8" s="257">
        <v>5</v>
      </c>
      <c r="AH8" s="257">
        <v>4</v>
      </c>
      <c r="AI8" s="257">
        <f t="shared" si="2"/>
        <v>141</v>
      </c>
      <c r="AJ8" s="357">
        <f t="shared" si="3"/>
        <v>5.64</v>
      </c>
      <c r="AK8" s="357">
        <f t="shared" si="4"/>
        <v>5.6</v>
      </c>
      <c r="AL8" s="256" t="str">
        <f t="shared" si="5"/>
        <v>Trung b×nh</v>
      </c>
      <c r="AM8" s="845">
        <f t="shared" si="6"/>
        <v>0</v>
      </c>
      <c r="AN8" s="389" t="str">
        <f t="shared" si="7"/>
        <v>Lªn Líp</v>
      </c>
      <c r="AO8" s="257">
        <v>6</v>
      </c>
      <c r="AP8" s="713"/>
      <c r="AQ8" s="257">
        <v>6</v>
      </c>
      <c r="AR8" s="713"/>
      <c r="AS8" s="257">
        <v>6</v>
      </c>
      <c r="AT8" s="713">
        <v>4</v>
      </c>
      <c r="AU8" s="257">
        <v>7</v>
      </c>
      <c r="AV8" s="713"/>
      <c r="AW8" s="257">
        <v>6</v>
      </c>
      <c r="AX8" s="257"/>
      <c r="AY8" s="257">
        <v>7</v>
      </c>
      <c r="AZ8" s="257"/>
      <c r="BA8" s="257">
        <v>6</v>
      </c>
      <c r="BB8" s="257"/>
      <c r="BC8" s="257">
        <v>6</v>
      </c>
      <c r="BD8" s="257"/>
      <c r="BE8" s="257">
        <v>8</v>
      </c>
      <c r="BF8" s="257"/>
      <c r="BG8" s="257">
        <v>6</v>
      </c>
      <c r="BH8" s="257"/>
      <c r="BI8" s="257">
        <v>7</v>
      </c>
      <c r="BJ8" s="365"/>
      <c r="BK8" s="257">
        <f t="shared" si="8"/>
        <v>225</v>
      </c>
      <c r="BL8" s="434">
        <f t="shared" si="9"/>
        <v>6.428571428571429</v>
      </c>
      <c r="BM8" s="845">
        <f t="shared" si="10"/>
        <v>0</v>
      </c>
      <c r="BN8" s="257">
        <v>6</v>
      </c>
      <c r="BO8" s="381"/>
      <c r="BP8" s="257">
        <v>7</v>
      </c>
      <c r="BQ8" s="381"/>
      <c r="BR8" s="257">
        <v>8</v>
      </c>
      <c r="BS8" s="381"/>
      <c r="BT8" s="257">
        <v>8</v>
      </c>
      <c r="BU8" s="381"/>
      <c r="BV8" s="257">
        <v>8</v>
      </c>
      <c r="BW8" s="381"/>
      <c r="BX8" s="257">
        <v>7</v>
      </c>
      <c r="BY8" s="381"/>
      <c r="BZ8" s="257">
        <v>7</v>
      </c>
      <c r="CA8" s="365"/>
      <c r="CB8" s="258">
        <f t="shared" si="11"/>
        <v>181</v>
      </c>
      <c r="CC8" s="434">
        <f t="shared" si="12"/>
        <v>7.24</v>
      </c>
      <c r="CD8" s="357">
        <f t="shared" si="13"/>
        <v>6.766666666666667</v>
      </c>
      <c r="CE8" s="845">
        <f t="shared" si="14"/>
        <v>0</v>
      </c>
      <c r="CF8" s="256" t="str">
        <f t="shared" si="15"/>
        <v>TB Kh¸</v>
      </c>
      <c r="CG8" s="831" t="str">
        <f t="shared" si="16"/>
        <v>Lªn líp</v>
      </c>
      <c r="CH8" s="355"/>
      <c r="CI8" s="713"/>
      <c r="CJ8" s="355"/>
      <c r="CK8" s="713"/>
      <c r="CL8" s="355"/>
      <c r="CM8" s="713"/>
      <c r="CN8" s="355"/>
      <c r="CO8" s="713"/>
      <c r="CP8" s="257"/>
      <c r="CQ8" s="257"/>
      <c r="CR8" s="355"/>
      <c r="CS8" s="257"/>
      <c r="CT8" s="355"/>
      <c r="CU8" s="257"/>
      <c r="CV8" s="355"/>
      <c r="CW8" s="257"/>
      <c r="CX8" s="257"/>
      <c r="CY8" s="257"/>
      <c r="CZ8" s="355"/>
      <c r="DA8" s="257"/>
      <c r="DB8" s="355"/>
      <c r="DC8" s="364"/>
      <c r="DD8" s="257">
        <f t="shared" si="17"/>
        <v>0</v>
      </c>
      <c r="DE8" s="434">
        <f t="shared" si="18"/>
        <v>0</v>
      </c>
      <c r="DF8" s="845">
        <f t="shared" si="19"/>
        <v>33</v>
      </c>
      <c r="DG8" s="257"/>
      <c r="DH8" s="802"/>
      <c r="DI8" s="257"/>
      <c r="DJ8" s="802"/>
      <c r="DK8" s="257"/>
      <c r="DL8" s="802"/>
      <c r="DM8" s="257"/>
      <c r="DN8" s="802"/>
      <c r="DO8" s="257"/>
      <c r="DP8" s="802"/>
      <c r="DQ8" s="257"/>
      <c r="DR8" s="802"/>
      <c r="DS8" s="257"/>
      <c r="DT8" s="364"/>
      <c r="DU8" s="258">
        <f t="shared" si="20"/>
        <v>0</v>
      </c>
      <c r="DV8" s="434">
        <f t="shared" si="21"/>
        <v>0</v>
      </c>
      <c r="DW8" s="357">
        <f t="shared" si="22"/>
        <v>0</v>
      </c>
      <c r="DX8" s="845">
        <f t="shared" si="23"/>
        <v>58</v>
      </c>
      <c r="DY8" s="256" t="str">
        <f t="shared" si="24"/>
        <v>KÐm</v>
      </c>
      <c r="DZ8" s="832" t="str">
        <f t="shared" si="25"/>
        <v>Lªn líp</v>
      </c>
      <c r="EA8" s="429"/>
      <c r="EB8" s="429"/>
      <c r="EC8" s="429"/>
      <c r="ED8" s="429"/>
      <c r="EE8" s="429"/>
      <c r="EF8" s="429"/>
      <c r="EG8" s="429"/>
      <c r="EH8" s="429"/>
      <c r="EI8" s="430"/>
    </row>
    <row r="9" spans="1:139" ht="13.5" customHeight="1">
      <c r="A9" s="256">
        <v>4</v>
      </c>
      <c r="B9" s="234" t="s">
        <v>448</v>
      </c>
      <c r="C9" s="235" t="s">
        <v>272</v>
      </c>
      <c r="D9" s="760">
        <v>32548</v>
      </c>
      <c r="E9" s="368">
        <v>8</v>
      </c>
      <c r="F9" s="368"/>
      <c r="G9" s="257">
        <v>6</v>
      </c>
      <c r="H9" s="257"/>
      <c r="I9" s="257">
        <v>5</v>
      </c>
      <c r="J9" s="257"/>
      <c r="K9" s="257">
        <v>6</v>
      </c>
      <c r="L9" s="257"/>
      <c r="M9" s="257">
        <v>6</v>
      </c>
      <c r="N9" s="257"/>
      <c r="O9" s="257">
        <v>7</v>
      </c>
      <c r="P9" s="257"/>
      <c r="Q9" s="257">
        <v>7</v>
      </c>
      <c r="R9" s="257"/>
      <c r="S9" s="257"/>
      <c r="T9" s="258"/>
      <c r="U9" s="257">
        <f t="shared" si="0"/>
        <v>158</v>
      </c>
      <c r="V9" s="357">
        <f t="shared" si="1"/>
        <v>6.32</v>
      </c>
      <c r="W9" s="257">
        <v>6</v>
      </c>
      <c r="X9" s="257"/>
      <c r="Y9" s="257">
        <v>6</v>
      </c>
      <c r="Z9" s="257"/>
      <c r="AA9" s="257">
        <v>6</v>
      </c>
      <c r="AB9" s="257"/>
      <c r="AC9" s="257">
        <v>7</v>
      </c>
      <c r="AD9" s="257"/>
      <c r="AE9" s="257">
        <v>6</v>
      </c>
      <c r="AF9" s="257"/>
      <c r="AG9" s="257">
        <v>5</v>
      </c>
      <c r="AH9" s="257">
        <v>4</v>
      </c>
      <c r="AI9" s="257">
        <f t="shared" si="2"/>
        <v>148</v>
      </c>
      <c r="AJ9" s="357">
        <f t="shared" si="3"/>
        <v>5.92</v>
      </c>
      <c r="AK9" s="357">
        <f t="shared" si="4"/>
        <v>6.12</v>
      </c>
      <c r="AL9" s="256" t="str">
        <f t="shared" si="5"/>
        <v>TB Kh¸</v>
      </c>
      <c r="AM9" s="845">
        <f t="shared" si="6"/>
        <v>0</v>
      </c>
      <c r="AN9" s="389" t="str">
        <f t="shared" si="7"/>
        <v>Lªn Líp</v>
      </c>
      <c r="AO9" s="257">
        <v>6</v>
      </c>
      <c r="AP9" s="713"/>
      <c r="AQ9" s="257">
        <v>7</v>
      </c>
      <c r="AR9" s="713"/>
      <c r="AS9" s="257">
        <v>6</v>
      </c>
      <c r="AT9" s="713"/>
      <c r="AU9" s="257">
        <v>6</v>
      </c>
      <c r="AV9" s="713"/>
      <c r="AW9" s="257">
        <v>5</v>
      </c>
      <c r="AX9" s="257"/>
      <c r="AY9" s="257">
        <v>8</v>
      </c>
      <c r="AZ9" s="257"/>
      <c r="BA9" s="257">
        <v>5</v>
      </c>
      <c r="BB9" s="257"/>
      <c r="BC9" s="257">
        <v>8</v>
      </c>
      <c r="BD9" s="257"/>
      <c r="BE9" s="257">
        <v>7</v>
      </c>
      <c r="BF9" s="257"/>
      <c r="BG9" s="257">
        <v>5</v>
      </c>
      <c r="BH9" s="257"/>
      <c r="BI9" s="257">
        <v>6</v>
      </c>
      <c r="BJ9" s="359"/>
      <c r="BK9" s="257">
        <f t="shared" si="8"/>
        <v>219</v>
      </c>
      <c r="BL9" s="434">
        <f t="shared" si="9"/>
        <v>6.257142857142857</v>
      </c>
      <c r="BM9" s="845">
        <f t="shared" si="10"/>
        <v>0</v>
      </c>
      <c r="BN9" s="257">
        <v>6</v>
      </c>
      <c r="BO9" s="368"/>
      <c r="BP9" s="257">
        <v>7</v>
      </c>
      <c r="BQ9" s="368"/>
      <c r="BR9" s="257">
        <v>7</v>
      </c>
      <c r="BS9" s="368"/>
      <c r="BT9" s="257">
        <v>8</v>
      </c>
      <c r="BU9" s="368"/>
      <c r="BV9" s="257">
        <v>8</v>
      </c>
      <c r="BW9" s="368"/>
      <c r="BX9" s="257">
        <v>7</v>
      </c>
      <c r="BY9" s="368"/>
      <c r="BZ9" s="257">
        <v>7</v>
      </c>
      <c r="CA9" s="359"/>
      <c r="CB9" s="258">
        <f t="shared" si="11"/>
        <v>177</v>
      </c>
      <c r="CC9" s="434">
        <f t="shared" si="12"/>
        <v>7.08</v>
      </c>
      <c r="CD9" s="357">
        <f t="shared" si="13"/>
        <v>6.6</v>
      </c>
      <c r="CE9" s="845">
        <f t="shared" si="14"/>
        <v>0</v>
      </c>
      <c r="CF9" s="256" t="str">
        <f t="shared" si="15"/>
        <v>TB Kh¸</v>
      </c>
      <c r="CG9" s="831" t="str">
        <f t="shared" si="16"/>
        <v>Lªn líp</v>
      </c>
      <c r="CH9" s="257"/>
      <c r="CI9" s="713"/>
      <c r="CJ9" s="257"/>
      <c r="CK9" s="713"/>
      <c r="CL9" s="257"/>
      <c r="CM9" s="713"/>
      <c r="CN9" s="257"/>
      <c r="CO9" s="713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359"/>
      <c r="DD9" s="257">
        <f t="shared" si="17"/>
        <v>0</v>
      </c>
      <c r="DE9" s="434">
        <f t="shared" si="18"/>
        <v>0</v>
      </c>
      <c r="DF9" s="845">
        <f t="shared" si="19"/>
        <v>33</v>
      </c>
      <c r="DG9" s="257"/>
      <c r="DH9" s="368"/>
      <c r="DI9" s="257"/>
      <c r="DJ9" s="368"/>
      <c r="DK9" s="257"/>
      <c r="DL9" s="368"/>
      <c r="DM9" s="257"/>
      <c r="DN9" s="368"/>
      <c r="DO9" s="257"/>
      <c r="DP9" s="368"/>
      <c r="DQ9" s="257"/>
      <c r="DR9" s="368"/>
      <c r="DS9" s="257"/>
      <c r="DT9" s="359"/>
      <c r="DU9" s="258">
        <f t="shared" si="20"/>
        <v>0</v>
      </c>
      <c r="DV9" s="434">
        <f t="shared" si="21"/>
        <v>0</v>
      </c>
      <c r="DW9" s="357">
        <f t="shared" si="22"/>
        <v>0</v>
      </c>
      <c r="DX9" s="845">
        <f t="shared" si="23"/>
        <v>58</v>
      </c>
      <c r="DY9" s="256" t="str">
        <f t="shared" si="24"/>
        <v>KÐm</v>
      </c>
      <c r="DZ9" s="832" t="str">
        <f t="shared" si="25"/>
        <v>Lªn líp</v>
      </c>
      <c r="EA9" s="433"/>
      <c r="EB9" s="433"/>
      <c r="EC9" s="433"/>
      <c r="ED9" s="433"/>
      <c r="EE9" s="433"/>
      <c r="EF9" s="433"/>
      <c r="EG9" s="433"/>
      <c r="EH9" s="433"/>
      <c r="EI9" s="430"/>
    </row>
    <row r="10" spans="1:139" ht="13.5" customHeight="1">
      <c r="A10" s="256">
        <v>5</v>
      </c>
      <c r="B10" s="234" t="s">
        <v>186</v>
      </c>
      <c r="C10" s="235" t="s">
        <v>217</v>
      </c>
      <c r="D10" s="770" t="s">
        <v>495</v>
      </c>
      <c r="E10" s="368">
        <v>6</v>
      </c>
      <c r="F10" s="368"/>
      <c r="G10" s="257">
        <v>6</v>
      </c>
      <c r="H10" s="257"/>
      <c r="I10" s="257">
        <v>5</v>
      </c>
      <c r="J10" s="257"/>
      <c r="K10" s="257">
        <v>6</v>
      </c>
      <c r="L10" s="257"/>
      <c r="M10" s="257">
        <v>7</v>
      </c>
      <c r="N10" s="257">
        <v>4</v>
      </c>
      <c r="O10" s="257">
        <v>6</v>
      </c>
      <c r="P10" s="257"/>
      <c r="Q10" s="257">
        <v>8</v>
      </c>
      <c r="R10" s="257"/>
      <c r="S10" s="257"/>
      <c r="T10" s="258"/>
      <c r="U10" s="257">
        <f t="shared" si="0"/>
        <v>148</v>
      </c>
      <c r="V10" s="357">
        <f t="shared" si="1"/>
        <v>5.92</v>
      </c>
      <c r="W10" s="257">
        <v>6</v>
      </c>
      <c r="X10" s="257"/>
      <c r="Y10" s="257">
        <v>7</v>
      </c>
      <c r="Z10" s="257"/>
      <c r="AA10" s="257">
        <v>8</v>
      </c>
      <c r="AB10" s="257"/>
      <c r="AC10" s="257">
        <v>6</v>
      </c>
      <c r="AD10" s="257"/>
      <c r="AE10" s="257">
        <v>7</v>
      </c>
      <c r="AF10" s="257"/>
      <c r="AG10" s="257">
        <v>7</v>
      </c>
      <c r="AH10" s="257"/>
      <c r="AI10" s="257">
        <f t="shared" si="2"/>
        <v>168</v>
      </c>
      <c r="AJ10" s="357">
        <f t="shared" si="3"/>
        <v>6.72</v>
      </c>
      <c r="AK10" s="357">
        <f t="shared" si="4"/>
        <v>6.32</v>
      </c>
      <c r="AL10" s="256" t="str">
        <f t="shared" si="5"/>
        <v>TB Kh¸</v>
      </c>
      <c r="AM10" s="845">
        <f t="shared" si="6"/>
        <v>0</v>
      </c>
      <c r="AN10" s="389" t="str">
        <f t="shared" si="7"/>
        <v>Lªn Líp</v>
      </c>
      <c r="AO10" s="257">
        <v>7</v>
      </c>
      <c r="AP10" s="713"/>
      <c r="AQ10" s="257">
        <v>7</v>
      </c>
      <c r="AR10" s="713"/>
      <c r="AS10" s="257">
        <v>6</v>
      </c>
      <c r="AT10" s="713"/>
      <c r="AU10" s="257">
        <v>7</v>
      </c>
      <c r="AV10" s="713"/>
      <c r="AW10" s="257">
        <v>5</v>
      </c>
      <c r="AX10" s="257"/>
      <c r="AY10" s="257">
        <v>6</v>
      </c>
      <c r="AZ10" s="257"/>
      <c r="BA10" s="257">
        <v>6</v>
      </c>
      <c r="BB10" s="257"/>
      <c r="BC10" s="257">
        <v>6</v>
      </c>
      <c r="BD10" s="257"/>
      <c r="BE10" s="257">
        <v>9</v>
      </c>
      <c r="BF10" s="257"/>
      <c r="BG10" s="257">
        <v>5</v>
      </c>
      <c r="BH10" s="257"/>
      <c r="BI10" s="257">
        <v>6</v>
      </c>
      <c r="BJ10" s="359"/>
      <c r="BK10" s="257">
        <f t="shared" si="8"/>
        <v>222</v>
      </c>
      <c r="BL10" s="434">
        <f t="shared" si="9"/>
        <v>6.3428571428571425</v>
      </c>
      <c r="BM10" s="845">
        <f t="shared" si="10"/>
        <v>0</v>
      </c>
      <c r="BN10" s="257">
        <v>7</v>
      </c>
      <c r="BO10" s="368"/>
      <c r="BP10" s="257">
        <v>7</v>
      </c>
      <c r="BQ10" s="368"/>
      <c r="BR10" s="257">
        <v>7</v>
      </c>
      <c r="BS10" s="368"/>
      <c r="BT10" s="257">
        <v>7</v>
      </c>
      <c r="BU10" s="368"/>
      <c r="BV10" s="257">
        <v>8</v>
      </c>
      <c r="BW10" s="368"/>
      <c r="BX10" s="257">
        <v>8</v>
      </c>
      <c r="BY10" s="368"/>
      <c r="BZ10" s="257">
        <v>5</v>
      </c>
      <c r="CA10" s="359"/>
      <c r="CB10" s="258">
        <f t="shared" si="11"/>
        <v>175</v>
      </c>
      <c r="CC10" s="434">
        <f t="shared" si="12"/>
        <v>7</v>
      </c>
      <c r="CD10" s="357">
        <f t="shared" si="13"/>
        <v>6.616666666666666</v>
      </c>
      <c r="CE10" s="845">
        <f t="shared" si="14"/>
        <v>0</v>
      </c>
      <c r="CF10" s="256" t="str">
        <f t="shared" si="15"/>
        <v>TB Kh¸</v>
      </c>
      <c r="CG10" s="831" t="str">
        <f t="shared" si="16"/>
        <v>Lªn líp</v>
      </c>
      <c r="CH10" s="257"/>
      <c r="CI10" s="713"/>
      <c r="CJ10" s="257"/>
      <c r="CK10" s="713"/>
      <c r="CL10" s="257"/>
      <c r="CM10" s="713"/>
      <c r="CN10" s="257"/>
      <c r="CO10" s="713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359"/>
      <c r="DD10" s="257">
        <f t="shared" si="17"/>
        <v>0</v>
      </c>
      <c r="DE10" s="434">
        <f t="shared" si="18"/>
        <v>0</v>
      </c>
      <c r="DF10" s="845">
        <f t="shared" si="19"/>
        <v>33</v>
      </c>
      <c r="DG10" s="257"/>
      <c r="DH10" s="368"/>
      <c r="DI10" s="257"/>
      <c r="DJ10" s="368"/>
      <c r="DK10" s="257"/>
      <c r="DL10" s="368"/>
      <c r="DM10" s="257"/>
      <c r="DN10" s="368"/>
      <c r="DO10" s="257"/>
      <c r="DP10" s="368"/>
      <c r="DQ10" s="257"/>
      <c r="DR10" s="368"/>
      <c r="DS10" s="257"/>
      <c r="DT10" s="359"/>
      <c r="DU10" s="258">
        <f t="shared" si="20"/>
        <v>0</v>
      </c>
      <c r="DV10" s="434">
        <f t="shared" si="21"/>
        <v>0</v>
      </c>
      <c r="DW10" s="357">
        <f t="shared" si="22"/>
        <v>0</v>
      </c>
      <c r="DX10" s="845">
        <f t="shared" si="23"/>
        <v>58</v>
      </c>
      <c r="DY10" s="256" t="str">
        <f t="shared" si="24"/>
        <v>KÐm</v>
      </c>
      <c r="DZ10" s="832" t="str">
        <f t="shared" si="25"/>
        <v>Lªn líp</v>
      </c>
      <c r="EA10" s="433"/>
      <c r="EB10" s="433"/>
      <c r="EC10" s="433"/>
      <c r="ED10" s="433"/>
      <c r="EE10" s="433"/>
      <c r="EF10" s="433"/>
      <c r="EG10" s="433"/>
      <c r="EH10" s="433"/>
      <c r="EI10" s="430"/>
    </row>
    <row r="11" spans="1:139" ht="13.5" customHeight="1">
      <c r="A11" s="256">
        <v>6</v>
      </c>
      <c r="B11" s="234" t="s">
        <v>216</v>
      </c>
      <c r="C11" s="235" t="s">
        <v>268</v>
      </c>
      <c r="D11" s="760">
        <v>33516</v>
      </c>
      <c r="E11" s="368">
        <v>8</v>
      </c>
      <c r="F11" s="368"/>
      <c r="G11" s="257">
        <v>7</v>
      </c>
      <c r="H11" s="257"/>
      <c r="I11" s="257">
        <v>5</v>
      </c>
      <c r="J11" s="257">
        <v>4</v>
      </c>
      <c r="K11" s="257">
        <v>7</v>
      </c>
      <c r="L11" s="257"/>
      <c r="M11" s="257">
        <v>6</v>
      </c>
      <c r="N11" s="257"/>
      <c r="O11" s="257">
        <v>5</v>
      </c>
      <c r="P11" s="257"/>
      <c r="Q11" s="257">
        <v>8</v>
      </c>
      <c r="R11" s="257"/>
      <c r="S11" s="257"/>
      <c r="T11" s="258"/>
      <c r="U11" s="257">
        <f t="shared" si="0"/>
        <v>161</v>
      </c>
      <c r="V11" s="357">
        <f t="shared" si="1"/>
        <v>6.44</v>
      </c>
      <c r="W11" s="257">
        <v>7</v>
      </c>
      <c r="X11" s="257"/>
      <c r="Y11" s="257">
        <v>6</v>
      </c>
      <c r="Z11" s="257"/>
      <c r="AA11" s="257">
        <v>8</v>
      </c>
      <c r="AB11" s="257"/>
      <c r="AC11" s="257">
        <v>7</v>
      </c>
      <c r="AD11" s="257"/>
      <c r="AE11" s="257">
        <v>7</v>
      </c>
      <c r="AF11" s="257"/>
      <c r="AG11" s="257">
        <v>5</v>
      </c>
      <c r="AH11" s="257"/>
      <c r="AI11" s="257">
        <f t="shared" si="2"/>
        <v>165</v>
      </c>
      <c r="AJ11" s="357">
        <f t="shared" si="3"/>
        <v>6.6</v>
      </c>
      <c r="AK11" s="357">
        <f t="shared" si="4"/>
        <v>6.52</v>
      </c>
      <c r="AL11" s="256" t="str">
        <f t="shared" si="5"/>
        <v>TB Kh¸</v>
      </c>
      <c r="AM11" s="845">
        <f t="shared" si="6"/>
        <v>0</v>
      </c>
      <c r="AN11" s="389" t="str">
        <f t="shared" si="7"/>
        <v>Lªn Líp</v>
      </c>
      <c r="AO11" s="257">
        <v>7</v>
      </c>
      <c r="AP11" s="713"/>
      <c r="AQ11" s="257">
        <v>7</v>
      </c>
      <c r="AR11" s="713"/>
      <c r="AS11" s="257">
        <v>5</v>
      </c>
      <c r="AT11" s="713"/>
      <c r="AU11" s="257">
        <v>7</v>
      </c>
      <c r="AV11" s="713"/>
      <c r="AW11" s="257">
        <v>5</v>
      </c>
      <c r="AX11" s="257"/>
      <c r="AY11" s="257">
        <v>6</v>
      </c>
      <c r="AZ11" s="257"/>
      <c r="BA11" s="257">
        <v>5</v>
      </c>
      <c r="BB11" s="257"/>
      <c r="BC11" s="257">
        <v>5</v>
      </c>
      <c r="BD11" s="257"/>
      <c r="BE11" s="257">
        <v>9</v>
      </c>
      <c r="BF11" s="257"/>
      <c r="BG11" s="257">
        <v>5</v>
      </c>
      <c r="BH11" s="257"/>
      <c r="BI11" s="257">
        <v>6</v>
      </c>
      <c r="BJ11" s="359"/>
      <c r="BK11" s="257">
        <f t="shared" si="8"/>
        <v>213</v>
      </c>
      <c r="BL11" s="434">
        <f t="shared" si="9"/>
        <v>6.085714285714285</v>
      </c>
      <c r="BM11" s="845">
        <f t="shared" si="10"/>
        <v>0</v>
      </c>
      <c r="BN11" s="257">
        <v>5</v>
      </c>
      <c r="BO11" s="368"/>
      <c r="BP11" s="257">
        <v>8</v>
      </c>
      <c r="BQ11" s="368"/>
      <c r="BR11" s="257">
        <v>8</v>
      </c>
      <c r="BS11" s="368"/>
      <c r="BT11" s="257">
        <v>7</v>
      </c>
      <c r="BU11" s="368"/>
      <c r="BV11" s="257">
        <v>7</v>
      </c>
      <c r="BW11" s="368"/>
      <c r="BX11" s="257">
        <v>9</v>
      </c>
      <c r="BY11" s="368"/>
      <c r="BZ11" s="257">
        <v>6</v>
      </c>
      <c r="CA11" s="359"/>
      <c r="CB11" s="258">
        <f t="shared" si="11"/>
        <v>175</v>
      </c>
      <c r="CC11" s="434">
        <f t="shared" si="12"/>
        <v>7</v>
      </c>
      <c r="CD11" s="357">
        <f t="shared" si="13"/>
        <v>6.466666666666667</v>
      </c>
      <c r="CE11" s="845">
        <f t="shared" si="14"/>
        <v>0</v>
      </c>
      <c r="CF11" s="256" t="str">
        <f t="shared" si="15"/>
        <v>TB Kh¸</v>
      </c>
      <c r="CG11" s="831" t="str">
        <f t="shared" si="16"/>
        <v>Lªn líp</v>
      </c>
      <c r="CH11" s="257"/>
      <c r="CI11" s="713"/>
      <c r="CJ11" s="257"/>
      <c r="CK11" s="713"/>
      <c r="CL11" s="257"/>
      <c r="CM11" s="713"/>
      <c r="CN11" s="257"/>
      <c r="CO11" s="713"/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359"/>
      <c r="DD11" s="257">
        <f t="shared" si="17"/>
        <v>0</v>
      </c>
      <c r="DE11" s="434">
        <f t="shared" si="18"/>
        <v>0</v>
      </c>
      <c r="DF11" s="845">
        <f t="shared" si="19"/>
        <v>33</v>
      </c>
      <c r="DG11" s="257"/>
      <c r="DH11" s="368"/>
      <c r="DI11" s="257"/>
      <c r="DJ11" s="368"/>
      <c r="DK11" s="257"/>
      <c r="DL11" s="368"/>
      <c r="DM11" s="257"/>
      <c r="DN11" s="368"/>
      <c r="DO11" s="257"/>
      <c r="DP11" s="368"/>
      <c r="DQ11" s="257"/>
      <c r="DR11" s="368"/>
      <c r="DS11" s="257"/>
      <c r="DT11" s="359"/>
      <c r="DU11" s="258">
        <f t="shared" si="20"/>
        <v>0</v>
      </c>
      <c r="DV11" s="434">
        <f t="shared" si="21"/>
        <v>0</v>
      </c>
      <c r="DW11" s="357">
        <f t="shared" si="22"/>
        <v>0</v>
      </c>
      <c r="DX11" s="845">
        <f t="shared" si="23"/>
        <v>58</v>
      </c>
      <c r="DY11" s="256" t="str">
        <f t="shared" si="24"/>
        <v>KÐm</v>
      </c>
      <c r="DZ11" s="832" t="str">
        <f t="shared" si="25"/>
        <v>Lªn líp</v>
      </c>
      <c r="EA11" s="433"/>
      <c r="EB11" s="433"/>
      <c r="EC11" s="433"/>
      <c r="ED11" s="433"/>
      <c r="EE11" s="433"/>
      <c r="EF11" s="433"/>
      <c r="EG11" s="433"/>
      <c r="EH11" s="433"/>
      <c r="EI11" s="430"/>
    </row>
    <row r="12" spans="1:173" s="437" customFormat="1" ht="13.5" customHeight="1">
      <c r="A12" s="256">
        <v>7</v>
      </c>
      <c r="B12" s="232" t="s">
        <v>245</v>
      </c>
      <c r="C12" s="233" t="s">
        <v>127</v>
      </c>
      <c r="D12" s="771" t="s">
        <v>486</v>
      </c>
      <c r="E12" s="362">
        <v>7</v>
      </c>
      <c r="F12" s="362"/>
      <c r="G12" s="257">
        <v>6</v>
      </c>
      <c r="H12" s="257"/>
      <c r="I12" s="257">
        <v>5</v>
      </c>
      <c r="J12" s="257">
        <v>4</v>
      </c>
      <c r="K12" s="257">
        <v>5</v>
      </c>
      <c r="L12" s="257"/>
      <c r="M12" s="257">
        <v>5</v>
      </c>
      <c r="N12" s="257"/>
      <c r="O12" s="257">
        <v>5</v>
      </c>
      <c r="P12" s="257"/>
      <c r="Q12" s="257">
        <v>7</v>
      </c>
      <c r="R12" s="257"/>
      <c r="S12" s="257"/>
      <c r="T12" s="336"/>
      <c r="U12" s="257">
        <f t="shared" si="0"/>
        <v>139</v>
      </c>
      <c r="V12" s="357">
        <f t="shared" si="1"/>
        <v>5.56</v>
      </c>
      <c r="W12" s="257">
        <v>6</v>
      </c>
      <c r="X12" s="257"/>
      <c r="Y12" s="257">
        <v>6</v>
      </c>
      <c r="Z12" s="257"/>
      <c r="AA12" s="257">
        <v>8</v>
      </c>
      <c r="AB12" s="257"/>
      <c r="AC12" s="257">
        <v>6</v>
      </c>
      <c r="AD12" s="257"/>
      <c r="AE12" s="257">
        <v>6</v>
      </c>
      <c r="AF12" s="257"/>
      <c r="AG12" s="257">
        <v>5</v>
      </c>
      <c r="AH12" s="257"/>
      <c r="AI12" s="257">
        <f t="shared" si="2"/>
        <v>151</v>
      </c>
      <c r="AJ12" s="357">
        <f t="shared" si="3"/>
        <v>6.04</v>
      </c>
      <c r="AK12" s="357">
        <f t="shared" si="4"/>
        <v>5.8</v>
      </c>
      <c r="AL12" s="256" t="str">
        <f t="shared" si="5"/>
        <v>Trung b×nh</v>
      </c>
      <c r="AM12" s="845">
        <f t="shared" si="6"/>
        <v>0</v>
      </c>
      <c r="AN12" s="389" t="str">
        <f t="shared" si="7"/>
        <v>Lªn Líp</v>
      </c>
      <c r="AO12" s="257">
        <v>7</v>
      </c>
      <c r="AP12" s="713"/>
      <c r="AQ12" s="257">
        <v>5</v>
      </c>
      <c r="AR12" s="713"/>
      <c r="AS12" s="257">
        <v>5</v>
      </c>
      <c r="AT12" s="713"/>
      <c r="AU12" s="257">
        <v>8</v>
      </c>
      <c r="AV12" s="713"/>
      <c r="AW12" s="257">
        <v>5</v>
      </c>
      <c r="AX12" s="257"/>
      <c r="AY12" s="257">
        <v>7</v>
      </c>
      <c r="AZ12" s="257"/>
      <c r="BA12" s="257">
        <v>6</v>
      </c>
      <c r="BB12" s="257"/>
      <c r="BC12" s="257">
        <v>8</v>
      </c>
      <c r="BD12" s="257"/>
      <c r="BE12" s="257">
        <v>9</v>
      </c>
      <c r="BF12" s="257"/>
      <c r="BG12" s="257">
        <v>5</v>
      </c>
      <c r="BH12" s="257">
        <v>4</v>
      </c>
      <c r="BI12" s="257">
        <v>7</v>
      </c>
      <c r="BJ12" s="258"/>
      <c r="BK12" s="257">
        <f t="shared" si="8"/>
        <v>226</v>
      </c>
      <c r="BL12" s="434">
        <f t="shared" si="9"/>
        <v>6.457142857142857</v>
      </c>
      <c r="BM12" s="845">
        <f t="shared" si="10"/>
        <v>0</v>
      </c>
      <c r="BN12" s="257">
        <v>7</v>
      </c>
      <c r="BO12" s="257"/>
      <c r="BP12" s="257">
        <v>6</v>
      </c>
      <c r="BQ12" s="257"/>
      <c r="BR12" s="257">
        <v>8</v>
      </c>
      <c r="BS12" s="257"/>
      <c r="BT12" s="257">
        <v>7</v>
      </c>
      <c r="BU12" s="257"/>
      <c r="BV12" s="257">
        <v>5</v>
      </c>
      <c r="BW12" s="257"/>
      <c r="BX12" s="257">
        <v>8</v>
      </c>
      <c r="BY12" s="257"/>
      <c r="BZ12" s="257">
        <v>6</v>
      </c>
      <c r="CA12" s="359"/>
      <c r="CB12" s="258">
        <f t="shared" si="11"/>
        <v>170</v>
      </c>
      <c r="CC12" s="434">
        <f t="shared" si="12"/>
        <v>6.8</v>
      </c>
      <c r="CD12" s="357">
        <f t="shared" si="13"/>
        <v>6.6</v>
      </c>
      <c r="CE12" s="845">
        <f t="shared" si="14"/>
        <v>0</v>
      </c>
      <c r="CF12" s="256" t="str">
        <f t="shared" si="15"/>
        <v>TB Kh¸</v>
      </c>
      <c r="CG12" s="831" t="str">
        <f t="shared" si="16"/>
        <v>Lªn líp</v>
      </c>
      <c r="CH12" s="257"/>
      <c r="CI12" s="714"/>
      <c r="CJ12" s="257"/>
      <c r="CK12" s="714"/>
      <c r="CL12" s="257"/>
      <c r="CM12" s="714"/>
      <c r="CN12" s="257"/>
      <c r="CO12" s="714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8"/>
      <c r="DD12" s="257">
        <f t="shared" si="17"/>
        <v>0</v>
      </c>
      <c r="DE12" s="434">
        <f t="shared" si="18"/>
        <v>0</v>
      </c>
      <c r="DF12" s="845">
        <f t="shared" si="19"/>
        <v>33</v>
      </c>
      <c r="DG12" s="257"/>
      <c r="DH12" s="257"/>
      <c r="DI12" s="257"/>
      <c r="DJ12" s="257"/>
      <c r="DK12" s="257"/>
      <c r="DL12" s="257"/>
      <c r="DM12" s="257"/>
      <c r="DN12" s="257"/>
      <c r="DO12" s="257"/>
      <c r="DP12" s="257"/>
      <c r="DQ12" s="257"/>
      <c r="DR12" s="257"/>
      <c r="DS12" s="257"/>
      <c r="DT12" s="359"/>
      <c r="DU12" s="258">
        <f t="shared" si="20"/>
        <v>0</v>
      </c>
      <c r="DV12" s="434">
        <f t="shared" si="21"/>
        <v>0</v>
      </c>
      <c r="DW12" s="357">
        <f t="shared" si="22"/>
        <v>0</v>
      </c>
      <c r="DX12" s="845">
        <f t="shared" si="23"/>
        <v>58</v>
      </c>
      <c r="DY12" s="256" t="str">
        <f t="shared" si="24"/>
        <v>KÐm</v>
      </c>
      <c r="DZ12" s="832" t="str">
        <f t="shared" si="25"/>
        <v>Lªn líp</v>
      </c>
      <c r="EA12" s="359"/>
      <c r="EB12" s="359"/>
      <c r="EC12" s="359"/>
      <c r="ED12" s="359"/>
      <c r="EE12" s="359"/>
      <c r="EF12" s="359"/>
      <c r="EG12" s="359"/>
      <c r="EH12" s="359"/>
      <c r="EI12" s="436"/>
      <c r="EJ12" s="269"/>
      <c r="EK12" s="269"/>
      <c r="EL12" s="269"/>
      <c r="EM12" s="269"/>
      <c r="EN12" s="269"/>
      <c r="EO12" s="269"/>
      <c r="EP12" s="269"/>
      <c r="EQ12" s="269"/>
      <c r="ER12" s="269"/>
      <c r="ES12" s="269"/>
      <c r="ET12" s="269"/>
      <c r="EU12" s="269"/>
      <c r="EV12" s="269"/>
      <c r="EW12" s="269"/>
      <c r="EX12" s="269"/>
      <c r="EY12" s="269"/>
      <c r="EZ12" s="269"/>
      <c r="FA12" s="269"/>
      <c r="FB12" s="269"/>
      <c r="FC12" s="269"/>
      <c r="FD12" s="269"/>
      <c r="FE12" s="269"/>
      <c r="FF12" s="269"/>
      <c r="FG12" s="269"/>
      <c r="FH12" s="269"/>
      <c r="FI12" s="269"/>
      <c r="FJ12" s="269"/>
      <c r="FK12" s="269"/>
      <c r="FL12" s="269"/>
      <c r="FM12" s="269"/>
      <c r="FN12" s="269"/>
      <c r="FO12" s="269"/>
      <c r="FP12" s="269"/>
      <c r="FQ12" s="269"/>
    </row>
    <row r="13" spans="1:173" s="451" customFormat="1" ht="13.5" customHeight="1">
      <c r="A13" s="256">
        <v>8</v>
      </c>
      <c r="B13" s="234" t="s">
        <v>413</v>
      </c>
      <c r="C13" s="235" t="s">
        <v>207</v>
      </c>
      <c r="D13" s="770" t="s">
        <v>500</v>
      </c>
      <c r="E13" s="368">
        <v>7</v>
      </c>
      <c r="F13" s="368"/>
      <c r="G13" s="257">
        <v>6</v>
      </c>
      <c r="H13" s="257"/>
      <c r="I13" s="257">
        <v>6</v>
      </c>
      <c r="J13" s="257"/>
      <c r="K13" s="257">
        <v>5</v>
      </c>
      <c r="L13" s="257"/>
      <c r="M13" s="257">
        <v>5</v>
      </c>
      <c r="N13" s="257"/>
      <c r="O13" s="257">
        <v>6</v>
      </c>
      <c r="P13" s="257">
        <v>4</v>
      </c>
      <c r="Q13" s="257">
        <v>7</v>
      </c>
      <c r="R13" s="257"/>
      <c r="S13" s="257"/>
      <c r="T13" s="258"/>
      <c r="U13" s="257">
        <f t="shared" si="0"/>
        <v>147</v>
      </c>
      <c r="V13" s="357">
        <f t="shared" si="1"/>
        <v>5.88</v>
      </c>
      <c r="W13" s="257">
        <v>5</v>
      </c>
      <c r="X13" s="257"/>
      <c r="Y13" s="257">
        <v>5</v>
      </c>
      <c r="Z13" s="257"/>
      <c r="AA13" s="257">
        <v>8</v>
      </c>
      <c r="AB13" s="257"/>
      <c r="AC13" s="257">
        <v>6</v>
      </c>
      <c r="AD13" s="257"/>
      <c r="AE13" s="257">
        <v>6</v>
      </c>
      <c r="AF13" s="257"/>
      <c r="AG13" s="257">
        <v>6</v>
      </c>
      <c r="AH13" s="257"/>
      <c r="AI13" s="257">
        <f t="shared" si="2"/>
        <v>146</v>
      </c>
      <c r="AJ13" s="357">
        <f t="shared" si="3"/>
        <v>5.84</v>
      </c>
      <c r="AK13" s="357">
        <f t="shared" si="4"/>
        <v>5.86</v>
      </c>
      <c r="AL13" s="256" t="str">
        <f t="shared" si="5"/>
        <v>Trung b×nh</v>
      </c>
      <c r="AM13" s="845">
        <f t="shared" si="6"/>
        <v>0</v>
      </c>
      <c r="AN13" s="389" t="str">
        <f t="shared" si="7"/>
        <v>Lªn Líp</v>
      </c>
      <c r="AO13" s="257">
        <v>7</v>
      </c>
      <c r="AP13" s="713"/>
      <c r="AQ13" s="257">
        <v>6</v>
      </c>
      <c r="AR13" s="713"/>
      <c r="AS13" s="257">
        <v>6</v>
      </c>
      <c r="AT13" s="713"/>
      <c r="AU13" s="257">
        <v>8</v>
      </c>
      <c r="AV13" s="713"/>
      <c r="AW13" s="257">
        <v>6</v>
      </c>
      <c r="AX13" s="257"/>
      <c r="AY13" s="257">
        <v>6</v>
      </c>
      <c r="AZ13" s="257"/>
      <c r="BA13" s="257">
        <v>5</v>
      </c>
      <c r="BB13" s="257"/>
      <c r="BC13" s="257">
        <v>8</v>
      </c>
      <c r="BD13" s="257"/>
      <c r="BE13" s="257">
        <v>9</v>
      </c>
      <c r="BF13" s="257"/>
      <c r="BG13" s="257">
        <v>5</v>
      </c>
      <c r="BH13" s="257">
        <v>4</v>
      </c>
      <c r="BI13" s="257">
        <v>6</v>
      </c>
      <c r="BJ13" s="359"/>
      <c r="BK13" s="257">
        <f t="shared" si="8"/>
        <v>227</v>
      </c>
      <c r="BL13" s="434">
        <f t="shared" si="9"/>
        <v>6.485714285714286</v>
      </c>
      <c r="BM13" s="845">
        <f t="shared" si="10"/>
        <v>0</v>
      </c>
      <c r="BN13" s="257">
        <v>5</v>
      </c>
      <c r="BO13" s="368"/>
      <c r="BP13" s="257">
        <v>5</v>
      </c>
      <c r="BQ13" s="368"/>
      <c r="BR13" s="257">
        <v>8</v>
      </c>
      <c r="BS13" s="368"/>
      <c r="BT13" s="257">
        <v>7</v>
      </c>
      <c r="BU13" s="368"/>
      <c r="BV13" s="257">
        <v>7</v>
      </c>
      <c r="BW13" s="368"/>
      <c r="BX13" s="257">
        <v>9</v>
      </c>
      <c r="BY13" s="368"/>
      <c r="BZ13" s="257">
        <v>7</v>
      </c>
      <c r="CA13" s="359"/>
      <c r="CB13" s="258">
        <f t="shared" si="11"/>
        <v>169</v>
      </c>
      <c r="CC13" s="434">
        <f t="shared" si="12"/>
        <v>6.76</v>
      </c>
      <c r="CD13" s="357">
        <f t="shared" si="13"/>
        <v>6.6</v>
      </c>
      <c r="CE13" s="845">
        <f t="shared" si="14"/>
        <v>0</v>
      </c>
      <c r="CF13" s="256" t="str">
        <f t="shared" si="15"/>
        <v>TB Kh¸</v>
      </c>
      <c r="CG13" s="831" t="str">
        <f t="shared" si="16"/>
        <v>Lªn líp</v>
      </c>
      <c r="CH13" s="445"/>
      <c r="CI13" s="715"/>
      <c r="CJ13" s="445"/>
      <c r="CK13" s="715"/>
      <c r="CL13" s="445"/>
      <c r="CM13" s="715"/>
      <c r="CN13" s="445"/>
      <c r="CO13" s="715"/>
      <c r="CP13" s="445"/>
      <c r="CQ13" s="445"/>
      <c r="CR13" s="445"/>
      <c r="CS13" s="445"/>
      <c r="CT13" s="445"/>
      <c r="CU13" s="445"/>
      <c r="CV13" s="445"/>
      <c r="CW13" s="445"/>
      <c r="CX13" s="445"/>
      <c r="CY13" s="445"/>
      <c r="CZ13" s="445"/>
      <c r="DA13" s="445"/>
      <c r="DB13" s="445"/>
      <c r="DC13" s="552"/>
      <c r="DD13" s="257">
        <f t="shared" si="17"/>
        <v>0</v>
      </c>
      <c r="DE13" s="434">
        <f t="shared" si="18"/>
        <v>0</v>
      </c>
      <c r="DF13" s="845">
        <f t="shared" si="19"/>
        <v>33</v>
      </c>
      <c r="DG13" s="445"/>
      <c r="DH13" s="549"/>
      <c r="DI13" s="445"/>
      <c r="DJ13" s="549"/>
      <c r="DK13" s="445"/>
      <c r="DL13" s="549"/>
      <c r="DM13" s="445"/>
      <c r="DN13" s="549"/>
      <c r="DO13" s="445"/>
      <c r="DP13" s="549"/>
      <c r="DQ13" s="445"/>
      <c r="DR13" s="549"/>
      <c r="DS13" s="445"/>
      <c r="DT13" s="552"/>
      <c r="DU13" s="258">
        <f t="shared" si="20"/>
        <v>0</v>
      </c>
      <c r="DV13" s="434">
        <f t="shared" si="21"/>
        <v>0</v>
      </c>
      <c r="DW13" s="357">
        <f t="shared" si="22"/>
        <v>0</v>
      </c>
      <c r="DX13" s="845">
        <f t="shared" si="23"/>
        <v>58</v>
      </c>
      <c r="DY13" s="256" t="str">
        <f t="shared" si="24"/>
        <v>KÐm</v>
      </c>
      <c r="DZ13" s="832" t="str">
        <f t="shared" si="25"/>
        <v>Lªn líp</v>
      </c>
      <c r="EA13" s="552"/>
      <c r="EB13" s="552"/>
      <c r="EC13" s="552"/>
      <c r="ED13" s="552"/>
      <c r="EE13" s="552"/>
      <c r="EF13" s="552"/>
      <c r="EG13" s="552"/>
      <c r="EH13" s="552"/>
      <c r="EI13" s="555"/>
      <c r="EJ13" s="450"/>
      <c r="EK13" s="450"/>
      <c r="EL13" s="450"/>
      <c r="EM13" s="450"/>
      <c r="EN13" s="450"/>
      <c r="EO13" s="450"/>
      <c r="EP13" s="450"/>
      <c r="EQ13" s="450"/>
      <c r="ER13" s="450"/>
      <c r="ES13" s="450"/>
      <c r="ET13" s="450"/>
      <c r="EU13" s="450"/>
      <c r="EV13" s="450"/>
      <c r="EW13" s="450"/>
      <c r="EX13" s="450"/>
      <c r="EY13" s="450"/>
      <c r="EZ13" s="450"/>
      <c r="FA13" s="450"/>
      <c r="FB13" s="450"/>
      <c r="FC13" s="450"/>
      <c r="FD13" s="450"/>
      <c r="FE13" s="450"/>
      <c r="FF13" s="450"/>
      <c r="FG13" s="450"/>
      <c r="FH13" s="450"/>
      <c r="FI13" s="450"/>
      <c r="FJ13" s="450"/>
      <c r="FK13" s="450"/>
      <c r="FL13" s="450"/>
      <c r="FM13" s="450"/>
      <c r="FN13" s="450"/>
      <c r="FO13" s="450"/>
      <c r="FP13" s="450"/>
      <c r="FQ13" s="450"/>
    </row>
    <row r="14" spans="1:139" ht="13.5" customHeight="1">
      <c r="A14" s="256">
        <v>9</v>
      </c>
      <c r="B14" s="234" t="s">
        <v>196</v>
      </c>
      <c r="C14" s="235" t="s">
        <v>37</v>
      </c>
      <c r="D14" s="760">
        <v>33390</v>
      </c>
      <c r="E14" s="368">
        <v>5</v>
      </c>
      <c r="F14" s="368"/>
      <c r="G14" s="257">
        <v>6</v>
      </c>
      <c r="H14" s="257"/>
      <c r="I14" s="257">
        <v>6</v>
      </c>
      <c r="J14" s="257"/>
      <c r="K14" s="257">
        <v>5</v>
      </c>
      <c r="L14" s="257">
        <v>3</v>
      </c>
      <c r="M14" s="257">
        <v>7</v>
      </c>
      <c r="N14" s="257">
        <v>4</v>
      </c>
      <c r="O14" s="257">
        <v>5</v>
      </c>
      <c r="P14" s="257">
        <v>4</v>
      </c>
      <c r="Q14" s="257">
        <v>7</v>
      </c>
      <c r="R14" s="257"/>
      <c r="S14" s="257"/>
      <c r="T14" s="258"/>
      <c r="U14" s="257">
        <f t="shared" si="0"/>
        <v>140</v>
      </c>
      <c r="V14" s="357">
        <f t="shared" si="1"/>
        <v>5.6</v>
      </c>
      <c r="W14" s="257">
        <v>5</v>
      </c>
      <c r="X14" s="257"/>
      <c r="Y14" s="257">
        <v>5</v>
      </c>
      <c r="Z14" s="257">
        <v>4</v>
      </c>
      <c r="AA14" s="257">
        <v>7</v>
      </c>
      <c r="AB14" s="257"/>
      <c r="AC14" s="257">
        <v>6</v>
      </c>
      <c r="AD14" s="257"/>
      <c r="AE14" s="257">
        <v>6</v>
      </c>
      <c r="AF14" s="257"/>
      <c r="AG14" s="257">
        <v>5</v>
      </c>
      <c r="AH14" s="257"/>
      <c r="AI14" s="257">
        <f t="shared" si="2"/>
        <v>138</v>
      </c>
      <c r="AJ14" s="357">
        <f t="shared" si="3"/>
        <v>5.52</v>
      </c>
      <c r="AK14" s="357">
        <f t="shared" si="4"/>
        <v>5.56</v>
      </c>
      <c r="AL14" s="256" t="str">
        <f t="shared" si="5"/>
        <v>Trung b×nh</v>
      </c>
      <c r="AM14" s="845">
        <f t="shared" si="6"/>
        <v>0</v>
      </c>
      <c r="AN14" s="389" t="str">
        <f t="shared" si="7"/>
        <v>Lªn Líp</v>
      </c>
      <c r="AO14" s="257">
        <v>7</v>
      </c>
      <c r="AP14" s="713"/>
      <c r="AQ14" s="257">
        <v>5</v>
      </c>
      <c r="AR14" s="713"/>
      <c r="AS14" s="257">
        <v>6</v>
      </c>
      <c r="AT14" s="713">
        <v>4</v>
      </c>
      <c r="AU14" s="257">
        <v>7</v>
      </c>
      <c r="AV14" s="713"/>
      <c r="AW14" s="257">
        <v>6</v>
      </c>
      <c r="AX14" s="257"/>
      <c r="AY14" s="257">
        <v>7</v>
      </c>
      <c r="AZ14" s="257"/>
      <c r="BA14" s="257">
        <v>6</v>
      </c>
      <c r="BB14" s="257"/>
      <c r="BC14" s="257">
        <v>6</v>
      </c>
      <c r="BD14" s="257"/>
      <c r="BE14" s="257">
        <v>8</v>
      </c>
      <c r="BF14" s="257"/>
      <c r="BG14" s="257">
        <v>5</v>
      </c>
      <c r="BH14" s="257"/>
      <c r="BI14" s="257">
        <v>6</v>
      </c>
      <c r="BJ14" s="359"/>
      <c r="BK14" s="257">
        <f t="shared" si="8"/>
        <v>217</v>
      </c>
      <c r="BL14" s="434">
        <f t="shared" si="9"/>
        <v>6.2</v>
      </c>
      <c r="BM14" s="845">
        <f t="shared" si="10"/>
        <v>0</v>
      </c>
      <c r="BN14" s="257">
        <v>6</v>
      </c>
      <c r="BO14" s="368"/>
      <c r="BP14" s="257">
        <v>6</v>
      </c>
      <c r="BQ14" s="368"/>
      <c r="BR14" s="257">
        <v>7</v>
      </c>
      <c r="BS14" s="368"/>
      <c r="BT14" s="257">
        <v>8</v>
      </c>
      <c r="BU14" s="368"/>
      <c r="BV14" s="257">
        <v>7</v>
      </c>
      <c r="BW14" s="368"/>
      <c r="BX14" s="257">
        <v>8</v>
      </c>
      <c r="BY14" s="368"/>
      <c r="BZ14" s="257">
        <v>5</v>
      </c>
      <c r="CA14" s="359"/>
      <c r="CB14" s="258">
        <f t="shared" si="11"/>
        <v>168</v>
      </c>
      <c r="CC14" s="434">
        <f t="shared" si="12"/>
        <v>6.72</v>
      </c>
      <c r="CD14" s="357">
        <f t="shared" si="13"/>
        <v>6.416666666666667</v>
      </c>
      <c r="CE14" s="845">
        <f t="shared" si="14"/>
        <v>0</v>
      </c>
      <c r="CF14" s="256" t="str">
        <f t="shared" si="15"/>
        <v>TB Kh¸</v>
      </c>
      <c r="CG14" s="831" t="str">
        <f t="shared" si="16"/>
        <v>Lªn líp</v>
      </c>
      <c r="CH14" s="257"/>
      <c r="CI14" s="713"/>
      <c r="CJ14" s="257"/>
      <c r="CK14" s="713"/>
      <c r="CL14" s="257"/>
      <c r="CM14" s="713"/>
      <c r="CN14" s="257"/>
      <c r="CO14" s="713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359"/>
      <c r="DD14" s="257">
        <f t="shared" si="17"/>
        <v>0</v>
      </c>
      <c r="DE14" s="434">
        <f t="shared" si="18"/>
        <v>0</v>
      </c>
      <c r="DF14" s="845">
        <f t="shared" si="19"/>
        <v>33</v>
      </c>
      <c r="DG14" s="257"/>
      <c r="DH14" s="368"/>
      <c r="DI14" s="257"/>
      <c r="DJ14" s="368"/>
      <c r="DK14" s="257"/>
      <c r="DL14" s="368"/>
      <c r="DM14" s="257"/>
      <c r="DN14" s="368"/>
      <c r="DO14" s="257"/>
      <c r="DP14" s="368"/>
      <c r="DQ14" s="257"/>
      <c r="DR14" s="368"/>
      <c r="DS14" s="257"/>
      <c r="DT14" s="359"/>
      <c r="DU14" s="258">
        <f t="shared" si="20"/>
        <v>0</v>
      </c>
      <c r="DV14" s="434">
        <f t="shared" si="21"/>
        <v>0</v>
      </c>
      <c r="DW14" s="357">
        <f t="shared" si="22"/>
        <v>0</v>
      </c>
      <c r="DX14" s="845">
        <f t="shared" si="23"/>
        <v>58</v>
      </c>
      <c r="DY14" s="256" t="str">
        <f t="shared" si="24"/>
        <v>KÐm</v>
      </c>
      <c r="DZ14" s="832" t="str">
        <f t="shared" si="25"/>
        <v>Lªn líp</v>
      </c>
      <c r="EA14" s="433"/>
      <c r="EB14" s="433"/>
      <c r="EC14" s="433"/>
      <c r="ED14" s="433"/>
      <c r="EE14" s="433"/>
      <c r="EF14" s="433"/>
      <c r="EG14" s="433"/>
      <c r="EH14" s="433"/>
      <c r="EI14" s="430"/>
    </row>
    <row r="15" spans="1:139" ht="13.5" customHeight="1">
      <c r="A15" s="256">
        <v>10</v>
      </c>
      <c r="B15" s="317" t="s">
        <v>260</v>
      </c>
      <c r="C15" s="318" t="s">
        <v>261</v>
      </c>
      <c r="D15" s="778">
        <v>33695</v>
      </c>
      <c r="E15" s="368">
        <v>5</v>
      </c>
      <c r="F15" s="368"/>
      <c r="G15" s="257">
        <v>6</v>
      </c>
      <c r="H15" s="257"/>
      <c r="I15" s="257">
        <v>6</v>
      </c>
      <c r="J15" s="257"/>
      <c r="K15" s="257">
        <v>7</v>
      </c>
      <c r="L15" s="257"/>
      <c r="M15" s="257">
        <v>5</v>
      </c>
      <c r="N15" s="257"/>
      <c r="O15" s="257">
        <v>5</v>
      </c>
      <c r="P15" s="257">
        <v>4</v>
      </c>
      <c r="Q15" s="257">
        <v>7</v>
      </c>
      <c r="R15" s="257"/>
      <c r="S15" s="257"/>
      <c r="T15" s="258"/>
      <c r="U15" s="257">
        <f t="shared" si="0"/>
        <v>144</v>
      </c>
      <c r="V15" s="357">
        <f t="shared" si="1"/>
        <v>5.76</v>
      </c>
      <c r="W15" s="257"/>
      <c r="X15" s="257"/>
      <c r="Y15" s="257">
        <v>8</v>
      </c>
      <c r="Z15" s="257"/>
      <c r="AA15" s="257">
        <v>6</v>
      </c>
      <c r="AB15" s="257"/>
      <c r="AC15" s="257">
        <v>6</v>
      </c>
      <c r="AD15" s="257"/>
      <c r="AE15" s="257">
        <v>6</v>
      </c>
      <c r="AF15" s="257"/>
      <c r="AG15" s="257">
        <v>6</v>
      </c>
      <c r="AH15" s="257"/>
      <c r="AI15" s="257">
        <f t="shared" si="2"/>
        <v>114</v>
      </c>
      <c r="AJ15" s="357">
        <f t="shared" si="3"/>
        <v>4.56</v>
      </c>
      <c r="AK15" s="357">
        <f t="shared" si="4"/>
        <v>5.16</v>
      </c>
      <c r="AL15" s="256" t="str">
        <f t="shared" si="5"/>
        <v>Trung b×nh</v>
      </c>
      <c r="AM15" s="845">
        <f t="shared" si="6"/>
        <v>7</v>
      </c>
      <c r="AN15" s="389" t="str">
        <f t="shared" si="7"/>
        <v>Lªn Líp</v>
      </c>
      <c r="AO15" s="257">
        <v>8</v>
      </c>
      <c r="AP15" s="713"/>
      <c r="AQ15" s="257">
        <v>5</v>
      </c>
      <c r="AR15" s="713"/>
      <c r="AS15" s="257">
        <v>6</v>
      </c>
      <c r="AT15" s="713"/>
      <c r="AU15" s="257">
        <v>7</v>
      </c>
      <c r="AV15" s="713"/>
      <c r="AW15" s="257">
        <v>7</v>
      </c>
      <c r="AX15" s="257"/>
      <c r="AY15" s="257">
        <v>7</v>
      </c>
      <c r="AZ15" s="257"/>
      <c r="BA15" s="257">
        <v>6</v>
      </c>
      <c r="BB15" s="257"/>
      <c r="BC15" s="257">
        <v>6</v>
      </c>
      <c r="BD15" s="257"/>
      <c r="BE15" s="257">
        <v>9</v>
      </c>
      <c r="BF15" s="257"/>
      <c r="BG15" s="257">
        <v>5</v>
      </c>
      <c r="BH15" s="257"/>
      <c r="BI15" s="257">
        <v>6</v>
      </c>
      <c r="BJ15" s="359"/>
      <c r="BK15" s="257">
        <f t="shared" si="8"/>
        <v>226</v>
      </c>
      <c r="BL15" s="434">
        <f t="shared" si="9"/>
        <v>6.457142857142857</v>
      </c>
      <c r="BM15" s="845">
        <f t="shared" si="10"/>
        <v>7</v>
      </c>
      <c r="BN15" s="257">
        <v>5</v>
      </c>
      <c r="BO15" s="368"/>
      <c r="BP15" s="257">
        <v>7</v>
      </c>
      <c r="BQ15" s="368"/>
      <c r="BR15" s="257">
        <v>6</v>
      </c>
      <c r="BS15" s="368"/>
      <c r="BT15" s="257">
        <v>8</v>
      </c>
      <c r="BU15" s="368"/>
      <c r="BV15" s="257">
        <v>7</v>
      </c>
      <c r="BW15" s="368"/>
      <c r="BX15" s="257">
        <v>7</v>
      </c>
      <c r="BY15" s="368"/>
      <c r="BZ15" s="257">
        <v>8</v>
      </c>
      <c r="CA15" s="359"/>
      <c r="CB15" s="258">
        <f t="shared" si="11"/>
        <v>168</v>
      </c>
      <c r="CC15" s="434">
        <f t="shared" si="12"/>
        <v>6.72</v>
      </c>
      <c r="CD15" s="357">
        <f t="shared" si="13"/>
        <v>6.566666666666666</v>
      </c>
      <c r="CE15" s="845">
        <f t="shared" si="14"/>
        <v>7</v>
      </c>
      <c r="CF15" s="256" t="str">
        <f t="shared" si="15"/>
        <v>TB Kh¸</v>
      </c>
      <c r="CG15" s="831" t="str">
        <f t="shared" si="16"/>
        <v>Lªn líp</v>
      </c>
      <c r="CH15" s="257"/>
      <c r="CI15" s="713"/>
      <c r="CJ15" s="257"/>
      <c r="CK15" s="713"/>
      <c r="CL15" s="257"/>
      <c r="CM15" s="713"/>
      <c r="CN15" s="257"/>
      <c r="CO15" s="713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359"/>
      <c r="DD15" s="257">
        <f t="shared" si="17"/>
        <v>0</v>
      </c>
      <c r="DE15" s="434">
        <f t="shared" si="18"/>
        <v>0</v>
      </c>
      <c r="DF15" s="845">
        <f t="shared" si="19"/>
        <v>40</v>
      </c>
      <c r="DG15" s="257"/>
      <c r="DH15" s="368"/>
      <c r="DI15" s="257"/>
      <c r="DJ15" s="368"/>
      <c r="DK15" s="257"/>
      <c r="DL15" s="368"/>
      <c r="DM15" s="257"/>
      <c r="DN15" s="368"/>
      <c r="DO15" s="257"/>
      <c r="DP15" s="368"/>
      <c r="DQ15" s="257"/>
      <c r="DR15" s="368"/>
      <c r="DS15" s="257"/>
      <c r="DT15" s="359"/>
      <c r="DU15" s="258">
        <f t="shared" si="20"/>
        <v>0</v>
      </c>
      <c r="DV15" s="434">
        <f t="shared" si="21"/>
        <v>0</v>
      </c>
      <c r="DW15" s="357">
        <f t="shared" si="22"/>
        <v>0</v>
      </c>
      <c r="DX15" s="845">
        <f t="shared" si="23"/>
        <v>65</v>
      </c>
      <c r="DY15" s="256" t="str">
        <f t="shared" si="24"/>
        <v>KÐm</v>
      </c>
      <c r="DZ15" s="832" t="str">
        <f t="shared" si="25"/>
        <v>Lªn líp</v>
      </c>
      <c r="EA15" s="433"/>
      <c r="EB15" s="433"/>
      <c r="EC15" s="433"/>
      <c r="ED15" s="433"/>
      <c r="EE15" s="433"/>
      <c r="EF15" s="433"/>
      <c r="EG15" s="433"/>
      <c r="EH15" s="433"/>
      <c r="EI15" s="430"/>
    </row>
    <row r="16" spans="1:139" ht="13.5" customHeight="1">
      <c r="A16" s="256">
        <v>11</v>
      </c>
      <c r="B16" s="317" t="s">
        <v>255</v>
      </c>
      <c r="C16" s="318" t="s">
        <v>198</v>
      </c>
      <c r="D16" s="776" t="s">
        <v>494</v>
      </c>
      <c r="E16" s="368">
        <v>6</v>
      </c>
      <c r="F16" s="368"/>
      <c r="G16" s="257">
        <v>6</v>
      </c>
      <c r="H16" s="257"/>
      <c r="I16" s="257">
        <v>5</v>
      </c>
      <c r="J16" s="257"/>
      <c r="K16" s="257">
        <v>6</v>
      </c>
      <c r="L16" s="257"/>
      <c r="M16" s="257">
        <v>5</v>
      </c>
      <c r="N16" s="257"/>
      <c r="O16" s="257">
        <v>5</v>
      </c>
      <c r="P16" s="257"/>
      <c r="Q16" s="257">
        <v>7</v>
      </c>
      <c r="R16" s="257"/>
      <c r="S16" s="257"/>
      <c r="T16" s="258"/>
      <c r="U16" s="257">
        <f t="shared" si="0"/>
        <v>139</v>
      </c>
      <c r="V16" s="357">
        <f t="shared" si="1"/>
        <v>5.56</v>
      </c>
      <c r="W16" s="257">
        <v>5</v>
      </c>
      <c r="X16" s="257"/>
      <c r="Y16" s="257">
        <v>6</v>
      </c>
      <c r="Z16" s="257"/>
      <c r="AA16" s="257">
        <v>6</v>
      </c>
      <c r="AB16" s="257"/>
      <c r="AC16" s="257">
        <v>6</v>
      </c>
      <c r="AD16" s="257"/>
      <c r="AE16" s="257">
        <v>6</v>
      </c>
      <c r="AF16" s="257"/>
      <c r="AG16" s="257">
        <v>5</v>
      </c>
      <c r="AH16" s="257"/>
      <c r="AI16" s="257">
        <f t="shared" si="2"/>
        <v>138</v>
      </c>
      <c r="AJ16" s="357">
        <f t="shared" si="3"/>
        <v>5.52</v>
      </c>
      <c r="AK16" s="357">
        <f t="shared" si="4"/>
        <v>5.54</v>
      </c>
      <c r="AL16" s="256" t="str">
        <f t="shared" si="5"/>
        <v>Trung b×nh</v>
      </c>
      <c r="AM16" s="845">
        <f t="shared" si="6"/>
        <v>0</v>
      </c>
      <c r="AN16" s="389" t="str">
        <f t="shared" si="7"/>
        <v>Lªn Líp</v>
      </c>
      <c r="AO16" s="257">
        <v>5</v>
      </c>
      <c r="AP16" s="713"/>
      <c r="AQ16" s="257">
        <v>5</v>
      </c>
      <c r="AR16" s="713"/>
      <c r="AS16" s="257">
        <v>5</v>
      </c>
      <c r="AT16" s="713"/>
      <c r="AU16" s="257">
        <v>5</v>
      </c>
      <c r="AV16" s="713"/>
      <c r="AW16" s="257">
        <v>6</v>
      </c>
      <c r="AX16" s="257"/>
      <c r="AY16" s="257">
        <v>7</v>
      </c>
      <c r="AZ16" s="257"/>
      <c r="BA16" s="257">
        <v>6</v>
      </c>
      <c r="BB16" s="257"/>
      <c r="BC16" s="257">
        <v>7</v>
      </c>
      <c r="BD16" s="257"/>
      <c r="BE16" s="257">
        <v>8</v>
      </c>
      <c r="BF16" s="257"/>
      <c r="BG16" s="257">
        <v>5</v>
      </c>
      <c r="BH16" s="257"/>
      <c r="BI16" s="257">
        <v>5</v>
      </c>
      <c r="BJ16" s="359"/>
      <c r="BK16" s="257">
        <f t="shared" si="8"/>
        <v>202</v>
      </c>
      <c r="BL16" s="434">
        <f t="shared" si="9"/>
        <v>5.771428571428571</v>
      </c>
      <c r="BM16" s="845">
        <f t="shared" si="10"/>
        <v>0</v>
      </c>
      <c r="BN16" s="257">
        <v>6</v>
      </c>
      <c r="BO16" s="368"/>
      <c r="BP16" s="257">
        <v>6</v>
      </c>
      <c r="BQ16" s="368"/>
      <c r="BR16" s="257">
        <v>7</v>
      </c>
      <c r="BS16" s="368"/>
      <c r="BT16" s="257">
        <v>7</v>
      </c>
      <c r="BU16" s="368"/>
      <c r="BV16" s="257">
        <v>7</v>
      </c>
      <c r="BW16" s="368"/>
      <c r="BX16" s="257">
        <v>7</v>
      </c>
      <c r="BY16" s="368"/>
      <c r="BZ16" s="257">
        <v>7</v>
      </c>
      <c r="CA16" s="359"/>
      <c r="CB16" s="258">
        <f t="shared" si="11"/>
        <v>167</v>
      </c>
      <c r="CC16" s="434">
        <f t="shared" si="12"/>
        <v>6.68</v>
      </c>
      <c r="CD16" s="357">
        <f t="shared" si="13"/>
        <v>6.15</v>
      </c>
      <c r="CE16" s="845">
        <f t="shared" si="14"/>
        <v>0</v>
      </c>
      <c r="CF16" s="256" t="str">
        <f t="shared" si="15"/>
        <v>TB Kh¸</v>
      </c>
      <c r="CG16" s="831" t="str">
        <f t="shared" si="16"/>
        <v>Lªn líp</v>
      </c>
      <c r="CH16" s="257"/>
      <c r="CI16" s="713"/>
      <c r="CJ16" s="257"/>
      <c r="CK16" s="713"/>
      <c r="CL16" s="257"/>
      <c r="CM16" s="713"/>
      <c r="CN16" s="257"/>
      <c r="CO16" s="713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359"/>
      <c r="DD16" s="257">
        <f t="shared" si="17"/>
        <v>0</v>
      </c>
      <c r="DE16" s="434">
        <f t="shared" si="18"/>
        <v>0</v>
      </c>
      <c r="DF16" s="845">
        <f t="shared" si="19"/>
        <v>33</v>
      </c>
      <c r="DG16" s="257"/>
      <c r="DH16" s="368"/>
      <c r="DI16" s="257"/>
      <c r="DJ16" s="368"/>
      <c r="DK16" s="257"/>
      <c r="DL16" s="368"/>
      <c r="DM16" s="257"/>
      <c r="DN16" s="368"/>
      <c r="DO16" s="257"/>
      <c r="DP16" s="368"/>
      <c r="DQ16" s="257"/>
      <c r="DR16" s="368"/>
      <c r="DS16" s="257"/>
      <c r="DT16" s="359"/>
      <c r="DU16" s="258">
        <f t="shared" si="20"/>
        <v>0</v>
      </c>
      <c r="DV16" s="434">
        <f t="shared" si="21"/>
        <v>0</v>
      </c>
      <c r="DW16" s="357">
        <f t="shared" si="22"/>
        <v>0</v>
      </c>
      <c r="DX16" s="845">
        <f t="shared" si="23"/>
        <v>58</v>
      </c>
      <c r="DY16" s="256" t="str">
        <f t="shared" si="24"/>
        <v>KÐm</v>
      </c>
      <c r="DZ16" s="832" t="str">
        <f t="shared" si="25"/>
        <v>Lªn líp</v>
      </c>
      <c r="EA16" s="433"/>
      <c r="EB16" s="433"/>
      <c r="EC16" s="433"/>
      <c r="ED16" s="433"/>
      <c r="EE16" s="433"/>
      <c r="EF16" s="433"/>
      <c r="EG16" s="433"/>
      <c r="EH16" s="433"/>
      <c r="EI16" s="430"/>
    </row>
    <row r="17" spans="1:139" ht="13.5" customHeight="1">
      <c r="A17" s="256">
        <v>12</v>
      </c>
      <c r="B17" s="234" t="s">
        <v>267</v>
      </c>
      <c r="C17" s="235" t="s">
        <v>202</v>
      </c>
      <c r="D17" s="770" t="s">
        <v>499</v>
      </c>
      <c r="E17" s="368">
        <v>6</v>
      </c>
      <c r="F17" s="368"/>
      <c r="G17" s="257">
        <v>6</v>
      </c>
      <c r="H17" s="257"/>
      <c r="I17" s="257">
        <v>4</v>
      </c>
      <c r="J17" s="257">
        <v>4</v>
      </c>
      <c r="K17" s="257">
        <v>6</v>
      </c>
      <c r="L17" s="257"/>
      <c r="M17" s="257">
        <v>5</v>
      </c>
      <c r="N17" s="257"/>
      <c r="O17" s="257">
        <v>6</v>
      </c>
      <c r="P17" s="257"/>
      <c r="Q17" s="257">
        <v>6</v>
      </c>
      <c r="R17" s="257"/>
      <c r="S17" s="257"/>
      <c r="T17" s="258"/>
      <c r="U17" s="257">
        <f t="shared" si="0"/>
        <v>137</v>
      </c>
      <c r="V17" s="357">
        <f t="shared" si="1"/>
        <v>5.48</v>
      </c>
      <c r="W17" s="257">
        <v>5</v>
      </c>
      <c r="X17" s="257"/>
      <c r="Y17" s="257">
        <v>6</v>
      </c>
      <c r="Z17" s="257"/>
      <c r="AA17" s="257">
        <v>7</v>
      </c>
      <c r="AB17" s="257"/>
      <c r="AC17" s="257">
        <v>6</v>
      </c>
      <c r="AD17" s="257"/>
      <c r="AE17" s="257">
        <v>6</v>
      </c>
      <c r="AF17" s="257"/>
      <c r="AG17" s="257">
        <v>6</v>
      </c>
      <c r="AH17" s="257"/>
      <c r="AI17" s="257">
        <f t="shared" si="2"/>
        <v>146</v>
      </c>
      <c r="AJ17" s="357">
        <f t="shared" si="3"/>
        <v>5.84</v>
      </c>
      <c r="AK17" s="357">
        <f t="shared" si="4"/>
        <v>5.66</v>
      </c>
      <c r="AL17" s="256" t="str">
        <f t="shared" si="5"/>
        <v>Trung b×nh</v>
      </c>
      <c r="AM17" s="845">
        <f t="shared" si="6"/>
        <v>5</v>
      </c>
      <c r="AN17" s="389" t="str">
        <f t="shared" si="7"/>
        <v>Lªn Líp</v>
      </c>
      <c r="AO17" s="257">
        <v>7</v>
      </c>
      <c r="AP17" s="713"/>
      <c r="AQ17" s="257">
        <v>6</v>
      </c>
      <c r="AR17" s="713"/>
      <c r="AS17" s="257">
        <v>6</v>
      </c>
      <c r="AT17" s="713"/>
      <c r="AU17" s="257">
        <v>7</v>
      </c>
      <c r="AV17" s="713"/>
      <c r="AW17" s="257">
        <v>7</v>
      </c>
      <c r="AX17" s="257"/>
      <c r="AY17" s="257">
        <v>5</v>
      </c>
      <c r="AZ17" s="257"/>
      <c r="BA17" s="257">
        <v>5</v>
      </c>
      <c r="BB17" s="257"/>
      <c r="BC17" s="257">
        <v>6</v>
      </c>
      <c r="BD17" s="257"/>
      <c r="BE17" s="257">
        <v>9</v>
      </c>
      <c r="BF17" s="257"/>
      <c r="BG17" s="257">
        <v>3</v>
      </c>
      <c r="BH17" s="257">
        <v>3</v>
      </c>
      <c r="BI17" s="257">
        <v>6</v>
      </c>
      <c r="BJ17" s="359"/>
      <c r="BK17" s="257">
        <f t="shared" si="8"/>
        <v>210</v>
      </c>
      <c r="BL17" s="434">
        <f t="shared" si="9"/>
        <v>6</v>
      </c>
      <c r="BM17" s="845">
        <f t="shared" si="10"/>
        <v>9</v>
      </c>
      <c r="BN17" s="257">
        <v>6</v>
      </c>
      <c r="BO17" s="368"/>
      <c r="BP17" s="257">
        <v>6</v>
      </c>
      <c r="BQ17" s="368"/>
      <c r="BR17" s="257">
        <v>8</v>
      </c>
      <c r="BS17" s="368"/>
      <c r="BT17" s="257">
        <v>7</v>
      </c>
      <c r="BU17" s="368"/>
      <c r="BV17" s="257">
        <v>6</v>
      </c>
      <c r="BW17" s="368"/>
      <c r="BX17" s="257">
        <v>7</v>
      </c>
      <c r="BY17" s="368"/>
      <c r="BZ17" s="257">
        <v>6</v>
      </c>
      <c r="CA17" s="359"/>
      <c r="CB17" s="258">
        <f t="shared" si="11"/>
        <v>165</v>
      </c>
      <c r="CC17" s="434">
        <f t="shared" si="12"/>
        <v>6.6</v>
      </c>
      <c r="CD17" s="357">
        <f t="shared" si="13"/>
        <v>6.25</v>
      </c>
      <c r="CE17" s="845">
        <f t="shared" si="14"/>
        <v>9</v>
      </c>
      <c r="CF17" s="256" t="str">
        <f t="shared" si="15"/>
        <v>TB Kh¸</v>
      </c>
      <c r="CG17" s="831" t="str">
        <f t="shared" si="16"/>
        <v>Lªn líp</v>
      </c>
      <c r="CH17" s="257"/>
      <c r="CI17" s="713"/>
      <c r="CJ17" s="257"/>
      <c r="CK17" s="713"/>
      <c r="CL17" s="257"/>
      <c r="CM17" s="713"/>
      <c r="CN17" s="257"/>
      <c r="CO17" s="713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359"/>
      <c r="DD17" s="257">
        <f t="shared" si="17"/>
        <v>0</v>
      </c>
      <c r="DE17" s="434">
        <f t="shared" si="18"/>
        <v>0</v>
      </c>
      <c r="DF17" s="845">
        <f t="shared" si="19"/>
        <v>42</v>
      </c>
      <c r="DG17" s="257"/>
      <c r="DH17" s="368"/>
      <c r="DI17" s="257"/>
      <c r="DJ17" s="368"/>
      <c r="DK17" s="257"/>
      <c r="DL17" s="368"/>
      <c r="DM17" s="257"/>
      <c r="DN17" s="368"/>
      <c r="DO17" s="257"/>
      <c r="DP17" s="368"/>
      <c r="DQ17" s="257"/>
      <c r="DR17" s="368"/>
      <c r="DS17" s="257"/>
      <c r="DT17" s="359"/>
      <c r="DU17" s="258">
        <f t="shared" si="20"/>
        <v>0</v>
      </c>
      <c r="DV17" s="434">
        <f t="shared" si="21"/>
        <v>0</v>
      </c>
      <c r="DW17" s="357">
        <f t="shared" si="22"/>
        <v>0</v>
      </c>
      <c r="DX17" s="845">
        <f t="shared" si="23"/>
        <v>67</v>
      </c>
      <c r="DY17" s="256" t="str">
        <f t="shared" si="24"/>
        <v>KÐm</v>
      </c>
      <c r="DZ17" s="832" t="str">
        <f t="shared" si="25"/>
        <v>Lªn líp</v>
      </c>
      <c r="EA17" s="433"/>
      <c r="EB17" s="433"/>
      <c r="EC17" s="433"/>
      <c r="ED17" s="433"/>
      <c r="EE17" s="433"/>
      <c r="EF17" s="433"/>
      <c r="EG17" s="433"/>
      <c r="EH17" s="433"/>
      <c r="EI17" s="430"/>
    </row>
    <row r="18" spans="1:139" ht="13.5" customHeight="1">
      <c r="A18" s="256">
        <v>13</v>
      </c>
      <c r="B18" s="317" t="s">
        <v>248</v>
      </c>
      <c r="C18" s="318" t="s">
        <v>185</v>
      </c>
      <c r="D18" s="776" t="s">
        <v>487</v>
      </c>
      <c r="E18" s="368">
        <v>6</v>
      </c>
      <c r="F18" s="368"/>
      <c r="G18" s="257">
        <v>6</v>
      </c>
      <c r="H18" s="257"/>
      <c r="I18" s="257">
        <v>6</v>
      </c>
      <c r="J18" s="257"/>
      <c r="K18" s="257">
        <v>6</v>
      </c>
      <c r="L18" s="257"/>
      <c r="M18" s="257">
        <v>5</v>
      </c>
      <c r="N18" s="257"/>
      <c r="O18" s="257">
        <v>6</v>
      </c>
      <c r="P18" s="257">
        <v>3</v>
      </c>
      <c r="Q18" s="257">
        <v>6</v>
      </c>
      <c r="R18" s="257"/>
      <c r="S18" s="257"/>
      <c r="T18" s="336"/>
      <c r="U18" s="257">
        <f t="shared" si="0"/>
        <v>147</v>
      </c>
      <c r="V18" s="357">
        <f t="shared" si="1"/>
        <v>5.88</v>
      </c>
      <c r="W18" s="257">
        <v>5</v>
      </c>
      <c r="X18" s="257"/>
      <c r="Y18" s="257">
        <v>5</v>
      </c>
      <c r="Z18" s="257"/>
      <c r="AA18" s="257">
        <v>7</v>
      </c>
      <c r="AB18" s="257"/>
      <c r="AC18" s="257">
        <v>7</v>
      </c>
      <c r="AD18" s="257"/>
      <c r="AE18" s="257">
        <v>6</v>
      </c>
      <c r="AF18" s="257"/>
      <c r="AG18" s="257">
        <v>5</v>
      </c>
      <c r="AH18" s="257"/>
      <c r="AI18" s="257">
        <f t="shared" si="2"/>
        <v>141</v>
      </c>
      <c r="AJ18" s="357">
        <f t="shared" si="3"/>
        <v>5.64</v>
      </c>
      <c r="AK18" s="357">
        <f t="shared" si="4"/>
        <v>5.76</v>
      </c>
      <c r="AL18" s="385" t="str">
        <f t="shared" si="5"/>
        <v>Trung b×nh</v>
      </c>
      <c r="AM18" s="845">
        <f t="shared" si="6"/>
        <v>0</v>
      </c>
      <c r="AN18" s="390" t="str">
        <f t="shared" si="7"/>
        <v>Lªn Líp</v>
      </c>
      <c r="AO18" s="257">
        <v>7</v>
      </c>
      <c r="AP18" s="714"/>
      <c r="AQ18" s="257">
        <v>5</v>
      </c>
      <c r="AR18" s="714"/>
      <c r="AS18" s="257">
        <v>7</v>
      </c>
      <c r="AT18" s="714"/>
      <c r="AU18" s="257">
        <v>6</v>
      </c>
      <c r="AV18" s="714"/>
      <c r="AW18" s="257">
        <v>6</v>
      </c>
      <c r="AX18" s="257"/>
      <c r="AY18" s="257">
        <v>7</v>
      </c>
      <c r="AZ18" s="257"/>
      <c r="BA18" s="257">
        <v>7</v>
      </c>
      <c r="BB18" s="257"/>
      <c r="BC18" s="257">
        <v>4</v>
      </c>
      <c r="BD18" s="257">
        <v>3</v>
      </c>
      <c r="BE18" s="257">
        <v>7</v>
      </c>
      <c r="BF18" s="257"/>
      <c r="BG18" s="257">
        <v>5</v>
      </c>
      <c r="BH18" s="257"/>
      <c r="BI18" s="257">
        <v>6</v>
      </c>
      <c r="BJ18" s="359"/>
      <c r="BK18" s="257">
        <f t="shared" si="8"/>
        <v>211</v>
      </c>
      <c r="BL18" s="434">
        <f t="shared" si="9"/>
        <v>6.0285714285714285</v>
      </c>
      <c r="BM18" s="845">
        <f t="shared" si="10"/>
        <v>3</v>
      </c>
      <c r="BN18" s="257">
        <v>6</v>
      </c>
      <c r="BO18" s="368"/>
      <c r="BP18" s="257">
        <v>5</v>
      </c>
      <c r="BQ18" s="368"/>
      <c r="BR18" s="257">
        <v>7</v>
      </c>
      <c r="BS18" s="368"/>
      <c r="BT18" s="257">
        <v>8</v>
      </c>
      <c r="BU18" s="368"/>
      <c r="BV18" s="257">
        <v>7</v>
      </c>
      <c r="BW18" s="368"/>
      <c r="BX18" s="257">
        <v>7</v>
      </c>
      <c r="BY18" s="368"/>
      <c r="BZ18" s="257">
        <v>5</v>
      </c>
      <c r="CA18" s="359"/>
      <c r="CB18" s="258">
        <f t="shared" si="11"/>
        <v>162</v>
      </c>
      <c r="CC18" s="434">
        <f t="shared" si="12"/>
        <v>6.48</v>
      </c>
      <c r="CD18" s="357">
        <f t="shared" si="13"/>
        <v>6.216666666666667</v>
      </c>
      <c r="CE18" s="845">
        <f t="shared" si="14"/>
        <v>3</v>
      </c>
      <c r="CF18" s="256" t="str">
        <f t="shared" si="15"/>
        <v>TB Kh¸</v>
      </c>
      <c r="CG18" s="831" t="str">
        <f t="shared" si="16"/>
        <v>Lªn líp</v>
      </c>
      <c r="CH18" s="257"/>
      <c r="CI18" s="713"/>
      <c r="CJ18" s="257"/>
      <c r="CK18" s="713"/>
      <c r="CL18" s="257"/>
      <c r="CM18" s="713"/>
      <c r="CN18" s="257"/>
      <c r="CO18" s="713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359"/>
      <c r="DD18" s="257">
        <f t="shared" si="17"/>
        <v>0</v>
      </c>
      <c r="DE18" s="434">
        <f t="shared" si="18"/>
        <v>0</v>
      </c>
      <c r="DF18" s="845">
        <f t="shared" si="19"/>
        <v>36</v>
      </c>
      <c r="DG18" s="257"/>
      <c r="DH18" s="368"/>
      <c r="DI18" s="257"/>
      <c r="DJ18" s="368"/>
      <c r="DK18" s="257"/>
      <c r="DL18" s="368"/>
      <c r="DM18" s="257"/>
      <c r="DN18" s="368"/>
      <c r="DO18" s="257"/>
      <c r="DP18" s="368"/>
      <c r="DQ18" s="257"/>
      <c r="DR18" s="368"/>
      <c r="DS18" s="257"/>
      <c r="DT18" s="359"/>
      <c r="DU18" s="258">
        <f t="shared" si="20"/>
        <v>0</v>
      </c>
      <c r="DV18" s="434">
        <f t="shared" si="21"/>
        <v>0</v>
      </c>
      <c r="DW18" s="357">
        <f t="shared" si="22"/>
        <v>0</v>
      </c>
      <c r="DX18" s="845">
        <f t="shared" si="23"/>
        <v>61</v>
      </c>
      <c r="DY18" s="256" t="str">
        <f t="shared" si="24"/>
        <v>KÐm</v>
      </c>
      <c r="DZ18" s="832" t="str">
        <f t="shared" si="25"/>
        <v>Lªn líp</v>
      </c>
      <c r="EA18" s="433"/>
      <c r="EB18" s="433"/>
      <c r="EC18" s="433"/>
      <c r="ED18" s="433"/>
      <c r="EE18" s="433"/>
      <c r="EF18" s="433"/>
      <c r="EG18" s="433"/>
      <c r="EH18" s="433"/>
      <c r="EI18" s="438">
        <v>0.6</v>
      </c>
    </row>
    <row r="19" spans="1:173" s="451" customFormat="1" ht="13.5" customHeight="1">
      <c r="A19" s="256">
        <v>14</v>
      </c>
      <c r="B19" s="232" t="s">
        <v>247</v>
      </c>
      <c r="C19" s="233" t="s">
        <v>169</v>
      </c>
      <c r="D19" s="773">
        <v>33725</v>
      </c>
      <c r="E19" s="368">
        <v>6</v>
      </c>
      <c r="F19" s="368"/>
      <c r="G19" s="257">
        <v>6</v>
      </c>
      <c r="H19" s="257"/>
      <c r="I19" s="257">
        <v>6</v>
      </c>
      <c r="J19" s="257">
        <v>4</v>
      </c>
      <c r="K19" s="257">
        <v>5</v>
      </c>
      <c r="L19" s="257"/>
      <c r="M19" s="257">
        <v>6</v>
      </c>
      <c r="N19" s="257">
        <v>3</v>
      </c>
      <c r="O19" s="257">
        <v>6</v>
      </c>
      <c r="P19" s="257"/>
      <c r="Q19" s="257">
        <v>6</v>
      </c>
      <c r="R19" s="257"/>
      <c r="S19" s="257"/>
      <c r="T19" s="336"/>
      <c r="U19" s="257">
        <f t="shared" si="0"/>
        <v>145</v>
      </c>
      <c r="V19" s="357">
        <f t="shared" si="1"/>
        <v>5.8</v>
      </c>
      <c r="W19" s="257">
        <v>6</v>
      </c>
      <c r="X19" s="257">
        <v>4</v>
      </c>
      <c r="Y19" s="257">
        <v>5</v>
      </c>
      <c r="Z19" s="257"/>
      <c r="AA19" s="257">
        <v>7</v>
      </c>
      <c r="AB19" s="257"/>
      <c r="AC19" s="257">
        <v>6</v>
      </c>
      <c r="AD19" s="257"/>
      <c r="AE19" s="257">
        <v>6</v>
      </c>
      <c r="AF19" s="257"/>
      <c r="AG19" s="257">
        <v>6</v>
      </c>
      <c r="AH19" s="257"/>
      <c r="AI19" s="257">
        <f t="shared" si="2"/>
        <v>150</v>
      </c>
      <c r="AJ19" s="357">
        <f t="shared" si="3"/>
        <v>6</v>
      </c>
      <c r="AK19" s="357">
        <f t="shared" si="4"/>
        <v>5.9</v>
      </c>
      <c r="AL19" s="256" t="str">
        <f t="shared" si="5"/>
        <v>Trung b×nh</v>
      </c>
      <c r="AM19" s="845">
        <f t="shared" si="6"/>
        <v>0</v>
      </c>
      <c r="AN19" s="389" t="str">
        <f t="shared" si="7"/>
        <v>Lªn Líp</v>
      </c>
      <c r="AO19" s="257">
        <v>7</v>
      </c>
      <c r="AP19" s="713"/>
      <c r="AQ19" s="257">
        <v>6</v>
      </c>
      <c r="AR19" s="713"/>
      <c r="AS19" s="257">
        <v>6</v>
      </c>
      <c r="AT19" s="713">
        <v>4</v>
      </c>
      <c r="AU19" s="257">
        <v>6</v>
      </c>
      <c r="AV19" s="713"/>
      <c r="AW19" s="257">
        <v>7</v>
      </c>
      <c r="AX19" s="257"/>
      <c r="AY19" s="257">
        <v>7</v>
      </c>
      <c r="AZ19" s="257"/>
      <c r="BA19" s="257">
        <v>5</v>
      </c>
      <c r="BB19" s="257"/>
      <c r="BC19" s="257">
        <v>7</v>
      </c>
      <c r="BD19" s="257"/>
      <c r="BE19" s="257">
        <v>8</v>
      </c>
      <c r="BF19" s="257"/>
      <c r="BG19" s="257">
        <v>5</v>
      </c>
      <c r="BH19" s="257"/>
      <c r="BI19" s="257">
        <v>7</v>
      </c>
      <c r="BJ19" s="359"/>
      <c r="BK19" s="257">
        <f t="shared" si="8"/>
        <v>224</v>
      </c>
      <c r="BL19" s="434">
        <f t="shared" si="9"/>
        <v>6.4</v>
      </c>
      <c r="BM19" s="845">
        <f t="shared" si="10"/>
        <v>0</v>
      </c>
      <c r="BN19" s="257">
        <v>6</v>
      </c>
      <c r="BO19" s="368"/>
      <c r="BP19" s="257">
        <v>6</v>
      </c>
      <c r="BQ19" s="368"/>
      <c r="BR19" s="257">
        <v>7</v>
      </c>
      <c r="BS19" s="368"/>
      <c r="BT19" s="257">
        <v>7</v>
      </c>
      <c r="BU19" s="368"/>
      <c r="BV19" s="257">
        <v>7</v>
      </c>
      <c r="BW19" s="368">
        <v>4</v>
      </c>
      <c r="BX19" s="257">
        <v>7</v>
      </c>
      <c r="BY19" s="368"/>
      <c r="BZ19" s="257">
        <v>5</v>
      </c>
      <c r="CA19" s="359"/>
      <c r="CB19" s="258">
        <f t="shared" si="11"/>
        <v>161</v>
      </c>
      <c r="CC19" s="434">
        <f t="shared" si="12"/>
        <v>6.44</v>
      </c>
      <c r="CD19" s="357">
        <f t="shared" si="13"/>
        <v>6.416666666666667</v>
      </c>
      <c r="CE19" s="845">
        <f t="shared" si="14"/>
        <v>0</v>
      </c>
      <c r="CF19" s="256" t="str">
        <f t="shared" si="15"/>
        <v>TB Kh¸</v>
      </c>
      <c r="CG19" s="831" t="str">
        <f t="shared" si="16"/>
        <v>Lªn líp</v>
      </c>
      <c r="CH19" s="445"/>
      <c r="CI19" s="715"/>
      <c r="CJ19" s="445"/>
      <c r="CK19" s="715"/>
      <c r="CL19" s="445"/>
      <c r="CM19" s="715"/>
      <c r="CN19" s="445"/>
      <c r="CO19" s="715"/>
      <c r="CP19" s="445"/>
      <c r="CQ19" s="445"/>
      <c r="CR19" s="445"/>
      <c r="CS19" s="445"/>
      <c r="CT19" s="445"/>
      <c r="CU19" s="445"/>
      <c r="CV19" s="445"/>
      <c r="CW19" s="445"/>
      <c r="CX19" s="445"/>
      <c r="CY19" s="445"/>
      <c r="CZ19" s="445"/>
      <c r="DA19" s="445"/>
      <c r="DB19" s="445"/>
      <c r="DC19" s="552"/>
      <c r="DD19" s="257">
        <f t="shared" si="17"/>
        <v>0</v>
      </c>
      <c r="DE19" s="434">
        <f t="shared" si="18"/>
        <v>0</v>
      </c>
      <c r="DF19" s="845">
        <f t="shared" si="19"/>
        <v>33</v>
      </c>
      <c r="DG19" s="445"/>
      <c r="DH19" s="549"/>
      <c r="DI19" s="445"/>
      <c r="DJ19" s="549"/>
      <c r="DK19" s="445"/>
      <c r="DL19" s="549"/>
      <c r="DM19" s="445"/>
      <c r="DN19" s="549"/>
      <c r="DO19" s="445"/>
      <c r="DP19" s="549"/>
      <c r="DQ19" s="445"/>
      <c r="DR19" s="549"/>
      <c r="DS19" s="445"/>
      <c r="DT19" s="552"/>
      <c r="DU19" s="258">
        <f t="shared" si="20"/>
        <v>0</v>
      </c>
      <c r="DV19" s="434">
        <f t="shared" si="21"/>
        <v>0</v>
      </c>
      <c r="DW19" s="357">
        <f t="shared" si="22"/>
        <v>0</v>
      </c>
      <c r="DX19" s="845">
        <f t="shared" si="23"/>
        <v>58</v>
      </c>
      <c r="DY19" s="256" t="str">
        <f t="shared" si="24"/>
        <v>KÐm</v>
      </c>
      <c r="DZ19" s="832" t="str">
        <f t="shared" si="25"/>
        <v>Lªn líp</v>
      </c>
      <c r="EA19" s="552"/>
      <c r="EB19" s="552"/>
      <c r="EC19" s="552"/>
      <c r="ED19" s="552"/>
      <c r="EE19" s="552"/>
      <c r="EF19" s="552"/>
      <c r="EG19" s="552"/>
      <c r="EH19" s="552"/>
      <c r="EI19" s="558"/>
      <c r="EJ19" s="450"/>
      <c r="EK19" s="450"/>
      <c r="EL19" s="450"/>
      <c r="EM19" s="450"/>
      <c r="EN19" s="450"/>
      <c r="EO19" s="450"/>
      <c r="EP19" s="450"/>
      <c r="EQ19" s="450"/>
      <c r="ER19" s="450"/>
      <c r="ES19" s="450"/>
      <c r="ET19" s="450"/>
      <c r="EU19" s="450"/>
      <c r="EV19" s="450"/>
      <c r="EW19" s="450"/>
      <c r="EX19" s="450"/>
      <c r="EY19" s="450"/>
      <c r="EZ19" s="450"/>
      <c r="FA19" s="450"/>
      <c r="FB19" s="450"/>
      <c r="FC19" s="450"/>
      <c r="FD19" s="450"/>
      <c r="FE19" s="450"/>
      <c r="FF19" s="450"/>
      <c r="FG19" s="450"/>
      <c r="FH19" s="450"/>
      <c r="FI19" s="450"/>
      <c r="FJ19" s="450"/>
      <c r="FK19" s="450"/>
      <c r="FL19" s="450"/>
      <c r="FM19" s="450"/>
      <c r="FN19" s="450"/>
      <c r="FO19" s="450"/>
      <c r="FP19" s="450"/>
      <c r="FQ19" s="450"/>
    </row>
    <row r="20" spans="1:139" ht="13.5" customHeight="1">
      <c r="A20" s="256">
        <v>15</v>
      </c>
      <c r="B20" s="234" t="s">
        <v>173</v>
      </c>
      <c r="C20" s="235" t="s">
        <v>187</v>
      </c>
      <c r="D20" s="770" t="s">
        <v>492</v>
      </c>
      <c r="E20" s="368">
        <v>7</v>
      </c>
      <c r="F20" s="368"/>
      <c r="G20" s="257">
        <v>7</v>
      </c>
      <c r="H20" s="257"/>
      <c r="I20" s="257">
        <v>5</v>
      </c>
      <c r="J20" s="257"/>
      <c r="K20" s="257">
        <v>5</v>
      </c>
      <c r="L20" s="257"/>
      <c r="M20" s="257">
        <v>5</v>
      </c>
      <c r="N20" s="257"/>
      <c r="O20" s="257">
        <v>5</v>
      </c>
      <c r="P20" s="257"/>
      <c r="Q20" s="257">
        <v>7</v>
      </c>
      <c r="R20" s="257"/>
      <c r="S20" s="257"/>
      <c r="T20" s="258"/>
      <c r="U20" s="257">
        <f t="shared" si="0"/>
        <v>143</v>
      </c>
      <c r="V20" s="357">
        <f t="shared" si="1"/>
        <v>5.72</v>
      </c>
      <c r="W20" s="257">
        <v>6</v>
      </c>
      <c r="X20" s="257"/>
      <c r="Y20" s="257">
        <v>5</v>
      </c>
      <c r="Z20" s="257"/>
      <c r="AA20" s="257">
        <v>6</v>
      </c>
      <c r="AB20" s="257"/>
      <c r="AC20" s="257">
        <v>6</v>
      </c>
      <c r="AD20" s="257"/>
      <c r="AE20" s="257">
        <v>6</v>
      </c>
      <c r="AF20" s="257"/>
      <c r="AG20" s="257">
        <v>6</v>
      </c>
      <c r="AH20" s="257"/>
      <c r="AI20" s="257">
        <f t="shared" si="2"/>
        <v>147</v>
      </c>
      <c r="AJ20" s="357">
        <f t="shared" si="3"/>
        <v>5.88</v>
      </c>
      <c r="AK20" s="357">
        <f t="shared" si="4"/>
        <v>5.8</v>
      </c>
      <c r="AL20" s="256" t="str">
        <f t="shared" si="5"/>
        <v>Trung b×nh</v>
      </c>
      <c r="AM20" s="845">
        <f t="shared" si="6"/>
        <v>0</v>
      </c>
      <c r="AN20" s="389" t="str">
        <f t="shared" si="7"/>
        <v>Lªn Líp</v>
      </c>
      <c r="AO20" s="257">
        <v>5</v>
      </c>
      <c r="AP20" s="713"/>
      <c r="AQ20" s="257">
        <v>5</v>
      </c>
      <c r="AR20" s="713"/>
      <c r="AS20" s="257">
        <v>8</v>
      </c>
      <c r="AT20" s="713"/>
      <c r="AU20" s="257">
        <v>7</v>
      </c>
      <c r="AV20" s="713"/>
      <c r="AW20" s="257">
        <v>6</v>
      </c>
      <c r="AX20" s="257"/>
      <c r="AY20" s="257">
        <v>6</v>
      </c>
      <c r="AZ20" s="257"/>
      <c r="BA20" s="257">
        <v>5</v>
      </c>
      <c r="BB20" s="257"/>
      <c r="BC20" s="257">
        <v>7</v>
      </c>
      <c r="BD20" s="257"/>
      <c r="BE20" s="257">
        <v>7</v>
      </c>
      <c r="BF20" s="257"/>
      <c r="BG20" s="257">
        <v>7</v>
      </c>
      <c r="BH20" s="257"/>
      <c r="BI20" s="257">
        <v>7</v>
      </c>
      <c r="BJ20" s="359"/>
      <c r="BK20" s="257">
        <f t="shared" si="8"/>
        <v>222</v>
      </c>
      <c r="BL20" s="434">
        <f t="shared" si="9"/>
        <v>6.3428571428571425</v>
      </c>
      <c r="BM20" s="845">
        <f t="shared" si="10"/>
        <v>0</v>
      </c>
      <c r="BN20" s="257">
        <v>6</v>
      </c>
      <c r="BO20" s="368"/>
      <c r="BP20" s="257">
        <v>7</v>
      </c>
      <c r="BQ20" s="368"/>
      <c r="BR20" s="257">
        <v>7</v>
      </c>
      <c r="BS20" s="368"/>
      <c r="BT20" s="257">
        <v>7</v>
      </c>
      <c r="BU20" s="368"/>
      <c r="BV20" s="257">
        <v>6</v>
      </c>
      <c r="BW20" s="368"/>
      <c r="BX20" s="257">
        <v>7</v>
      </c>
      <c r="BY20" s="368"/>
      <c r="BZ20" s="257">
        <v>5</v>
      </c>
      <c r="CA20" s="359"/>
      <c r="CB20" s="258">
        <f t="shared" si="11"/>
        <v>161</v>
      </c>
      <c r="CC20" s="434">
        <f t="shared" si="12"/>
        <v>6.44</v>
      </c>
      <c r="CD20" s="357">
        <f t="shared" si="13"/>
        <v>6.383333333333334</v>
      </c>
      <c r="CE20" s="845">
        <f t="shared" si="14"/>
        <v>0</v>
      </c>
      <c r="CF20" s="256" t="str">
        <f t="shared" si="15"/>
        <v>TB Kh¸</v>
      </c>
      <c r="CG20" s="831" t="str">
        <f t="shared" si="16"/>
        <v>Lªn líp</v>
      </c>
      <c r="CH20" s="257"/>
      <c r="CI20" s="713"/>
      <c r="CJ20" s="257"/>
      <c r="CK20" s="713"/>
      <c r="CL20" s="257"/>
      <c r="CM20" s="713"/>
      <c r="CN20" s="257"/>
      <c r="CO20" s="713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359"/>
      <c r="DD20" s="257">
        <f t="shared" si="17"/>
        <v>0</v>
      </c>
      <c r="DE20" s="434">
        <f t="shared" si="18"/>
        <v>0</v>
      </c>
      <c r="DF20" s="845">
        <f t="shared" si="19"/>
        <v>33</v>
      </c>
      <c r="DG20" s="257"/>
      <c r="DH20" s="368"/>
      <c r="DI20" s="257"/>
      <c r="DJ20" s="368"/>
      <c r="DK20" s="257"/>
      <c r="DL20" s="368"/>
      <c r="DM20" s="257"/>
      <c r="DN20" s="368"/>
      <c r="DO20" s="257"/>
      <c r="DP20" s="368"/>
      <c r="DQ20" s="257"/>
      <c r="DR20" s="368"/>
      <c r="DS20" s="257"/>
      <c r="DT20" s="359"/>
      <c r="DU20" s="258">
        <f t="shared" si="20"/>
        <v>0</v>
      </c>
      <c r="DV20" s="434">
        <f t="shared" si="21"/>
        <v>0</v>
      </c>
      <c r="DW20" s="357">
        <f t="shared" si="22"/>
        <v>0</v>
      </c>
      <c r="DX20" s="845">
        <f t="shared" si="23"/>
        <v>58</v>
      </c>
      <c r="DY20" s="256" t="str">
        <f t="shared" si="24"/>
        <v>KÐm</v>
      </c>
      <c r="DZ20" s="832" t="str">
        <f t="shared" si="25"/>
        <v>Lªn líp</v>
      </c>
      <c r="EA20" s="433"/>
      <c r="EB20" s="433"/>
      <c r="EC20" s="433"/>
      <c r="ED20" s="433"/>
      <c r="EE20" s="433"/>
      <c r="EF20" s="433"/>
      <c r="EG20" s="433"/>
      <c r="EH20" s="433"/>
      <c r="EI20" s="438"/>
    </row>
    <row r="21" spans="1:139" ht="13.5" customHeight="1">
      <c r="A21" s="256">
        <v>16</v>
      </c>
      <c r="B21" s="234" t="s">
        <v>278</v>
      </c>
      <c r="C21" s="235" t="s">
        <v>279</v>
      </c>
      <c r="D21" s="770" t="s">
        <v>504</v>
      </c>
      <c r="E21" s="368">
        <v>5</v>
      </c>
      <c r="F21" s="368">
        <v>4</v>
      </c>
      <c r="G21" s="257">
        <v>6</v>
      </c>
      <c r="H21" s="257"/>
      <c r="I21" s="257">
        <v>5</v>
      </c>
      <c r="J21" s="257"/>
      <c r="K21" s="257">
        <v>5</v>
      </c>
      <c r="L21" s="257">
        <v>3</v>
      </c>
      <c r="M21" s="257">
        <v>5</v>
      </c>
      <c r="N21" s="257"/>
      <c r="O21" s="257">
        <v>6</v>
      </c>
      <c r="P21" s="257">
        <v>3</v>
      </c>
      <c r="Q21" s="257">
        <v>7</v>
      </c>
      <c r="R21" s="257"/>
      <c r="S21" s="257"/>
      <c r="T21" s="432"/>
      <c r="U21" s="257">
        <f t="shared" si="0"/>
        <v>132</v>
      </c>
      <c r="V21" s="357">
        <f t="shared" si="1"/>
        <v>5.28</v>
      </c>
      <c r="W21" s="441">
        <v>6</v>
      </c>
      <c r="X21" s="441"/>
      <c r="Y21" s="441">
        <v>7</v>
      </c>
      <c r="Z21" s="441"/>
      <c r="AA21" s="441">
        <v>6</v>
      </c>
      <c r="AB21" s="441"/>
      <c r="AC21" s="441">
        <v>6</v>
      </c>
      <c r="AD21" s="441"/>
      <c r="AE21" s="441">
        <v>6</v>
      </c>
      <c r="AF21" s="441"/>
      <c r="AG21" s="441">
        <v>7</v>
      </c>
      <c r="AH21" s="441"/>
      <c r="AI21" s="257">
        <f t="shared" si="2"/>
        <v>158</v>
      </c>
      <c r="AJ21" s="357">
        <f t="shared" si="3"/>
        <v>6.32</v>
      </c>
      <c r="AK21" s="357">
        <f t="shared" si="4"/>
        <v>5.8</v>
      </c>
      <c r="AL21" s="256" t="str">
        <f t="shared" si="5"/>
        <v>Trung b×nh</v>
      </c>
      <c r="AM21" s="845">
        <f t="shared" si="6"/>
        <v>0</v>
      </c>
      <c r="AN21" s="389" t="str">
        <f t="shared" si="7"/>
        <v>Lªn Líp</v>
      </c>
      <c r="AO21" s="362">
        <v>7</v>
      </c>
      <c r="AP21" s="713"/>
      <c r="AQ21" s="362">
        <v>8</v>
      </c>
      <c r="AR21" s="713"/>
      <c r="AS21" s="362">
        <v>6</v>
      </c>
      <c r="AT21" s="713"/>
      <c r="AU21" s="362">
        <v>6</v>
      </c>
      <c r="AV21" s="713"/>
      <c r="AW21" s="362">
        <v>7</v>
      </c>
      <c r="AX21" s="362"/>
      <c r="AY21" s="362">
        <v>5</v>
      </c>
      <c r="AZ21" s="362"/>
      <c r="BA21" s="362">
        <v>6</v>
      </c>
      <c r="BB21" s="362"/>
      <c r="BC21" s="362">
        <v>6</v>
      </c>
      <c r="BD21" s="362"/>
      <c r="BE21" s="362">
        <v>9</v>
      </c>
      <c r="BF21" s="362"/>
      <c r="BG21" s="362">
        <v>6</v>
      </c>
      <c r="BH21" s="362"/>
      <c r="BI21" s="362">
        <v>7</v>
      </c>
      <c r="BJ21" s="431"/>
      <c r="BK21" s="257">
        <f t="shared" si="8"/>
        <v>233</v>
      </c>
      <c r="BL21" s="434">
        <f t="shared" si="9"/>
        <v>6.6571428571428575</v>
      </c>
      <c r="BM21" s="845">
        <f t="shared" si="10"/>
        <v>0</v>
      </c>
      <c r="BN21" s="803">
        <v>5</v>
      </c>
      <c r="BO21" s="906"/>
      <c r="BP21" s="803">
        <v>7</v>
      </c>
      <c r="BQ21" s="906"/>
      <c r="BR21" s="803">
        <v>6</v>
      </c>
      <c r="BS21" s="907"/>
      <c r="BT21" s="803">
        <v>7</v>
      </c>
      <c r="BU21" s="907"/>
      <c r="BV21" s="803">
        <v>7</v>
      </c>
      <c r="BW21" s="907"/>
      <c r="BX21" s="803">
        <v>9</v>
      </c>
      <c r="BY21" s="907"/>
      <c r="BZ21" s="803">
        <v>5</v>
      </c>
      <c r="CA21" s="908"/>
      <c r="CB21" s="258">
        <f t="shared" si="11"/>
        <v>161</v>
      </c>
      <c r="CC21" s="434">
        <f t="shared" si="12"/>
        <v>6.44</v>
      </c>
      <c r="CD21" s="357">
        <f t="shared" si="13"/>
        <v>6.566666666666666</v>
      </c>
      <c r="CE21" s="845">
        <f t="shared" si="14"/>
        <v>0</v>
      </c>
      <c r="CF21" s="256" t="str">
        <f t="shared" si="15"/>
        <v>TB Kh¸</v>
      </c>
      <c r="CG21" s="831" t="str">
        <f t="shared" si="16"/>
        <v>Lªn líp</v>
      </c>
      <c r="CH21" s="257"/>
      <c r="CI21" s="713"/>
      <c r="CJ21" s="257"/>
      <c r="CK21" s="713"/>
      <c r="CL21" s="257"/>
      <c r="CM21" s="713"/>
      <c r="CN21" s="257"/>
      <c r="CO21" s="713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359"/>
      <c r="DD21" s="257">
        <f t="shared" si="17"/>
        <v>0</v>
      </c>
      <c r="DE21" s="434">
        <f t="shared" si="18"/>
        <v>0</v>
      </c>
      <c r="DF21" s="845">
        <f t="shared" si="19"/>
        <v>33</v>
      </c>
      <c r="DG21" s="257"/>
      <c r="DH21" s="368"/>
      <c r="DI21" s="257"/>
      <c r="DJ21" s="368"/>
      <c r="DK21" s="257"/>
      <c r="DL21" s="368"/>
      <c r="DM21" s="257"/>
      <c r="DN21" s="368"/>
      <c r="DO21" s="257"/>
      <c r="DP21" s="368"/>
      <c r="DQ21" s="257"/>
      <c r="DR21" s="368"/>
      <c r="DS21" s="257"/>
      <c r="DT21" s="359"/>
      <c r="DU21" s="258">
        <f t="shared" si="20"/>
        <v>0</v>
      </c>
      <c r="DV21" s="434">
        <f t="shared" si="21"/>
        <v>0</v>
      </c>
      <c r="DW21" s="357">
        <f t="shared" si="22"/>
        <v>0</v>
      </c>
      <c r="DX21" s="845">
        <f t="shared" si="23"/>
        <v>58</v>
      </c>
      <c r="DY21" s="256" t="str">
        <f t="shared" si="24"/>
        <v>KÐm</v>
      </c>
      <c r="DZ21" s="832" t="str">
        <f t="shared" si="25"/>
        <v>Lªn líp</v>
      </c>
      <c r="EA21" s="433"/>
      <c r="EB21" s="433"/>
      <c r="EC21" s="433"/>
      <c r="ED21" s="433"/>
      <c r="EE21" s="433"/>
      <c r="EF21" s="433"/>
      <c r="EG21" s="433"/>
      <c r="EH21" s="433"/>
      <c r="EI21" s="438"/>
    </row>
    <row r="22" spans="1:139" ht="13.5" customHeight="1">
      <c r="A22" s="256">
        <v>17</v>
      </c>
      <c r="B22" s="234" t="s">
        <v>252</v>
      </c>
      <c r="C22" s="235" t="s">
        <v>253</v>
      </c>
      <c r="D22" s="770" t="s">
        <v>491</v>
      </c>
      <c r="E22" s="368">
        <v>6</v>
      </c>
      <c r="F22" s="368"/>
      <c r="G22" s="257">
        <v>6</v>
      </c>
      <c r="H22" s="257"/>
      <c r="I22" s="257">
        <v>5</v>
      </c>
      <c r="J22" s="257"/>
      <c r="K22" s="257">
        <v>7</v>
      </c>
      <c r="L22" s="257"/>
      <c r="M22" s="257">
        <v>7</v>
      </c>
      <c r="N22" s="257"/>
      <c r="O22" s="257">
        <v>6</v>
      </c>
      <c r="P22" s="257"/>
      <c r="Q22" s="257">
        <v>6</v>
      </c>
      <c r="R22" s="257"/>
      <c r="S22" s="257"/>
      <c r="T22" s="258"/>
      <c r="U22" s="257">
        <f t="shared" si="0"/>
        <v>153</v>
      </c>
      <c r="V22" s="357">
        <f t="shared" si="1"/>
        <v>6.12</v>
      </c>
      <c r="W22" s="257">
        <v>5</v>
      </c>
      <c r="X22" s="257"/>
      <c r="Y22" s="257">
        <v>7</v>
      </c>
      <c r="Z22" s="257"/>
      <c r="AA22" s="257">
        <v>7</v>
      </c>
      <c r="AB22" s="257"/>
      <c r="AC22" s="257">
        <v>6</v>
      </c>
      <c r="AD22" s="257"/>
      <c r="AE22" s="257">
        <v>6</v>
      </c>
      <c r="AF22" s="257"/>
      <c r="AG22" s="257">
        <v>5</v>
      </c>
      <c r="AH22" s="257"/>
      <c r="AI22" s="257">
        <f t="shared" si="2"/>
        <v>144</v>
      </c>
      <c r="AJ22" s="357">
        <f t="shared" si="3"/>
        <v>5.76</v>
      </c>
      <c r="AK22" s="357">
        <f t="shared" si="4"/>
        <v>5.94</v>
      </c>
      <c r="AL22" s="256" t="str">
        <f t="shared" si="5"/>
        <v>Trung b×nh</v>
      </c>
      <c r="AM22" s="845">
        <f t="shared" si="6"/>
        <v>0</v>
      </c>
      <c r="AN22" s="389" t="str">
        <f t="shared" si="7"/>
        <v>Lªn Líp</v>
      </c>
      <c r="AO22" s="257">
        <v>7</v>
      </c>
      <c r="AP22" s="713"/>
      <c r="AQ22" s="257">
        <v>7</v>
      </c>
      <c r="AR22" s="713"/>
      <c r="AS22" s="257">
        <v>6</v>
      </c>
      <c r="AT22" s="713"/>
      <c r="AU22" s="257">
        <v>7</v>
      </c>
      <c r="AV22" s="713"/>
      <c r="AW22" s="257">
        <v>7</v>
      </c>
      <c r="AX22" s="257"/>
      <c r="AY22" s="257">
        <v>5</v>
      </c>
      <c r="AZ22" s="257"/>
      <c r="BA22" s="257">
        <v>5</v>
      </c>
      <c r="BB22" s="257"/>
      <c r="BC22" s="257">
        <v>6</v>
      </c>
      <c r="BD22" s="257"/>
      <c r="BE22" s="257">
        <v>7</v>
      </c>
      <c r="BF22" s="257"/>
      <c r="BG22" s="257">
        <v>5</v>
      </c>
      <c r="BH22" s="257">
        <v>4</v>
      </c>
      <c r="BI22" s="257">
        <v>5</v>
      </c>
      <c r="BJ22" s="359"/>
      <c r="BK22" s="257">
        <f t="shared" si="8"/>
        <v>213</v>
      </c>
      <c r="BL22" s="434">
        <f t="shared" si="9"/>
        <v>6.085714285714285</v>
      </c>
      <c r="BM22" s="845">
        <f t="shared" si="10"/>
        <v>0</v>
      </c>
      <c r="BN22" s="257">
        <v>6</v>
      </c>
      <c r="BO22" s="368"/>
      <c r="BP22" s="257">
        <v>8</v>
      </c>
      <c r="BQ22" s="368"/>
      <c r="BR22" s="257">
        <v>6</v>
      </c>
      <c r="BS22" s="368"/>
      <c r="BT22" s="257">
        <v>7</v>
      </c>
      <c r="BU22" s="368"/>
      <c r="BV22" s="257">
        <v>6</v>
      </c>
      <c r="BW22" s="368"/>
      <c r="BX22" s="257">
        <v>5</v>
      </c>
      <c r="BY22" s="368"/>
      <c r="BZ22" s="257">
        <v>7</v>
      </c>
      <c r="CA22" s="359"/>
      <c r="CB22" s="258">
        <f t="shared" si="11"/>
        <v>160</v>
      </c>
      <c r="CC22" s="434">
        <f t="shared" si="12"/>
        <v>6.4</v>
      </c>
      <c r="CD22" s="357">
        <f t="shared" si="13"/>
        <v>6.216666666666667</v>
      </c>
      <c r="CE22" s="845">
        <f t="shared" si="14"/>
        <v>0</v>
      </c>
      <c r="CF22" s="256" t="str">
        <f t="shared" si="15"/>
        <v>TB Kh¸</v>
      </c>
      <c r="CG22" s="831" t="str">
        <f t="shared" si="16"/>
        <v>Lªn líp</v>
      </c>
      <c r="CH22" s="257"/>
      <c r="CI22" s="713"/>
      <c r="CJ22" s="257"/>
      <c r="CK22" s="713"/>
      <c r="CL22" s="257"/>
      <c r="CM22" s="713"/>
      <c r="CN22" s="257"/>
      <c r="CO22" s="713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359"/>
      <c r="DD22" s="257">
        <f t="shared" si="17"/>
        <v>0</v>
      </c>
      <c r="DE22" s="434">
        <f t="shared" si="18"/>
        <v>0</v>
      </c>
      <c r="DF22" s="845">
        <f t="shared" si="19"/>
        <v>33</v>
      </c>
      <c r="DG22" s="257"/>
      <c r="DH22" s="368"/>
      <c r="DI22" s="257"/>
      <c r="DJ22" s="368"/>
      <c r="DK22" s="257"/>
      <c r="DL22" s="368"/>
      <c r="DM22" s="257"/>
      <c r="DN22" s="368"/>
      <c r="DO22" s="257"/>
      <c r="DP22" s="368"/>
      <c r="DQ22" s="257"/>
      <c r="DR22" s="368"/>
      <c r="DS22" s="257"/>
      <c r="DT22" s="359"/>
      <c r="DU22" s="258">
        <f t="shared" si="20"/>
        <v>0</v>
      </c>
      <c r="DV22" s="434">
        <f t="shared" si="21"/>
        <v>0</v>
      </c>
      <c r="DW22" s="357">
        <f t="shared" si="22"/>
        <v>0</v>
      </c>
      <c r="DX22" s="845">
        <f t="shared" si="23"/>
        <v>58</v>
      </c>
      <c r="DY22" s="256" t="str">
        <f t="shared" si="24"/>
        <v>KÐm</v>
      </c>
      <c r="DZ22" s="832" t="str">
        <f t="shared" si="25"/>
        <v>Lªn líp</v>
      </c>
      <c r="EA22" s="433"/>
      <c r="EB22" s="433"/>
      <c r="EC22" s="433"/>
      <c r="ED22" s="433"/>
      <c r="EE22" s="433"/>
      <c r="EF22" s="433"/>
      <c r="EG22" s="433"/>
      <c r="EH22" s="433"/>
      <c r="EI22" s="438"/>
    </row>
    <row r="23" spans="1:139" ht="13.5" customHeight="1">
      <c r="A23" s="256">
        <v>18</v>
      </c>
      <c r="B23" s="556" t="s">
        <v>216</v>
      </c>
      <c r="C23" s="557" t="s">
        <v>207</v>
      </c>
      <c r="D23" s="777">
        <v>33940</v>
      </c>
      <c r="E23" s="549">
        <v>5</v>
      </c>
      <c r="F23" s="549"/>
      <c r="G23" s="445">
        <v>6</v>
      </c>
      <c r="H23" s="445"/>
      <c r="I23" s="445">
        <v>6</v>
      </c>
      <c r="J23" s="445"/>
      <c r="K23" s="445">
        <v>5</v>
      </c>
      <c r="L23" s="445" t="s">
        <v>425</v>
      </c>
      <c r="M23" s="445">
        <v>5</v>
      </c>
      <c r="N23" s="445">
        <v>4</v>
      </c>
      <c r="O23" s="445">
        <v>5</v>
      </c>
      <c r="P23" s="445"/>
      <c r="Q23" s="445">
        <v>6</v>
      </c>
      <c r="R23" s="445"/>
      <c r="S23" s="445"/>
      <c r="T23" s="550"/>
      <c r="U23" s="445">
        <f t="shared" si="0"/>
        <v>134</v>
      </c>
      <c r="V23" s="446">
        <f t="shared" si="1"/>
        <v>5.36</v>
      </c>
      <c r="W23" s="445">
        <v>5</v>
      </c>
      <c r="X23" s="445">
        <v>4</v>
      </c>
      <c r="Y23" s="445">
        <v>5</v>
      </c>
      <c r="Z23" s="445"/>
      <c r="AA23" s="445">
        <v>6</v>
      </c>
      <c r="AB23" s="445"/>
      <c r="AC23" s="445">
        <v>6</v>
      </c>
      <c r="AD23" s="445"/>
      <c r="AE23" s="445">
        <v>4</v>
      </c>
      <c r="AF23" s="445">
        <v>4</v>
      </c>
      <c r="AG23" s="445">
        <v>3</v>
      </c>
      <c r="AH23" s="445">
        <v>3</v>
      </c>
      <c r="AI23" s="445">
        <f t="shared" si="2"/>
        <v>117</v>
      </c>
      <c r="AJ23" s="446">
        <f t="shared" si="3"/>
        <v>4.68</v>
      </c>
      <c r="AK23" s="446">
        <f t="shared" si="4"/>
        <v>5.02</v>
      </c>
      <c r="AL23" s="402" t="str">
        <f t="shared" si="5"/>
        <v>Trung b×nh</v>
      </c>
      <c r="AM23" s="845">
        <f t="shared" si="6"/>
        <v>9</v>
      </c>
      <c r="AN23" s="403" t="str">
        <f t="shared" si="7"/>
        <v>Lªn Líp</v>
      </c>
      <c r="AO23" s="445">
        <v>6</v>
      </c>
      <c r="AP23" s="715"/>
      <c r="AQ23" s="445">
        <v>5</v>
      </c>
      <c r="AR23" s="715"/>
      <c r="AS23" s="445">
        <v>6</v>
      </c>
      <c r="AT23" s="715"/>
      <c r="AU23" s="445">
        <v>6</v>
      </c>
      <c r="AV23" s="715"/>
      <c r="AW23" s="445">
        <v>5</v>
      </c>
      <c r="AX23" s="445"/>
      <c r="AY23" s="445">
        <v>7</v>
      </c>
      <c r="AZ23" s="445"/>
      <c r="BA23" s="445">
        <v>5</v>
      </c>
      <c r="BB23" s="445">
        <v>4</v>
      </c>
      <c r="BC23" s="445">
        <v>5</v>
      </c>
      <c r="BD23" s="445"/>
      <c r="BE23" s="445">
        <v>7</v>
      </c>
      <c r="BF23" s="445"/>
      <c r="BG23" s="445">
        <v>3</v>
      </c>
      <c r="BH23" s="445">
        <v>3</v>
      </c>
      <c r="BI23" s="445">
        <v>5</v>
      </c>
      <c r="BJ23" s="552"/>
      <c r="BK23" s="257">
        <f t="shared" si="8"/>
        <v>188</v>
      </c>
      <c r="BL23" s="434">
        <f t="shared" si="9"/>
        <v>5.371428571428571</v>
      </c>
      <c r="BM23" s="845">
        <f t="shared" si="10"/>
        <v>13</v>
      </c>
      <c r="BN23" s="445">
        <v>5</v>
      </c>
      <c r="BO23" s="549">
        <v>4</v>
      </c>
      <c r="BP23" s="445">
        <v>8</v>
      </c>
      <c r="BQ23" s="549"/>
      <c r="BR23" s="445">
        <v>7</v>
      </c>
      <c r="BS23" s="549"/>
      <c r="BT23" s="445">
        <v>6</v>
      </c>
      <c r="BU23" s="549"/>
      <c r="BV23" s="445">
        <v>5</v>
      </c>
      <c r="BW23" s="549"/>
      <c r="BX23" s="445">
        <v>7</v>
      </c>
      <c r="BY23" s="549"/>
      <c r="BZ23" s="445">
        <v>7</v>
      </c>
      <c r="CA23" s="552"/>
      <c r="CB23" s="258">
        <f t="shared" si="11"/>
        <v>158</v>
      </c>
      <c r="CC23" s="434">
        <f t="shared" si="12"/>
        <v>6.32</v>
      </c>
      <c r="CD23" s="357">
        <f t="shared" si="13"/>
        <v>5.766666666666667</v>
      </c>
      <c r="CE23" s="845">
        <f t="shared" si="14"/>
        <v>13</v>
      </c>
      <c r="CF23" s="256" t="str">
        <f t="shared" si="15"/>
        <v>Trung b×nh</v>
      </c>
      <c r="CG23" s="831" t="str">
        <f t="shared" si="16"/>
        <v>Lªn líp</v>
      </c>
      <c r="CH23" s="257"/>
      <c r="CI23" s="713"/>
      <c r="CJ23" s="257"/>
      <c r="CK23" s="713"/>
      <c r="CL23" s="257"/>
      <c r="CM23" s="713"/>
      <c r="CN23" s="257"/>
      <c r="CO23" s="713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359"/>
      <c r="DD23" s="257">
        <f t="shared" si="17"/>
        <v>0</v>
      </c>
      <c r="DE23" s="434">
        <f t="shared" si="18"/>
        <v>0</v>
      </c>
      <c r="DF23" s="845">
        <f t="shared" si="19"/>
        <v>46</v>
      </c>
      <c r="DG23" s="257"/>
      <c r="DH23" s="368"/>
      <c r="DI23" s="257"/>
      <c r="DJ23" s="368"/>
      <c r="DK23" s="257"/>
      <c r="DL23" s="368"/>
      <c r="DM23" s="257"/>
      <c r="DN23" s="368"/>
      <c r="DO23" s="257"/>
      <c r="DP23" s="368"/>
      <c r="DQ23" s="257"/>
      <c r="DR23" s="368"/>
      <c r="DS23" s="257"/>
      <c r="DT23" s="359"/>
      <c r="DU23" s="258">
        <f t="shared" si="20"/>
        <v>0</v>
      </c>
      <c r="DV23" s="434">
        <f t="shared" si="21"/>
        <v>0</v>
      </c>
      <c r="DW23" s="357">
        <f t="shared" si="22"/>
        <v>0</v>
      </c>
      <c r="DX23" s="845">
        <f t="shared" si="23"/>
        <v>71</v>
      </c>
      <c r="DY23" s="256" t="str">
        <f t="shared" si="24"/>
        <v>KÐm</v>
      </c>
      <c r="DZ23" s="832" t="str">
        <f t="shared" si="25"/>
        <v>Lªn líp</v>
      </c>
      <c r="EA23" s="433"/>
      <c r="EB23" s="433"/>
      <c r="EC23" s="433"/>
      <c r="ED23" s="433"/>
      <c r="EE23" s="433"/>
      <c r="EF23" s="433"/>
      <c r="EG23" s="433"/>
      <c r="EH23" s="433"/>
      <c r="EI23" s="438"/>
    </row>
    <row r="24" spans="1:139" ht="13.5" customHeight="1">
      <c r="A24" s="256">
        <v>19</v>
      </c>
      <c r="B24" s="556" t="s">
        <v>376</v>
      </c>
      <c r="C24" s="557" t="s">
        <v>165</v>
      </c>
      <c r="D24" s="788"/>
      <c r="E24" s="549">
        <v>5</v>
      </c>
      <c r="F24" s="549"/>
      <c r="G24" s="445">
        <v>5</v>
      </c>
      <c r="H24" s="445"/>
      <c r="I24" s="445">
        <v>5</v>
      </c>
      <c r="J24" s="445"/>
      <c r="K24" s="445">
        <v>5</v>
      </c>
      <c r="L24" s="445" t="s">
        <v>425</v>
      </c>
      <c r="M24" s="445">
        <v>5</v>
      </c>
      <c r="N24" s="445"/>
      <c r="O24" s="445">
        <v>6</v>
      </c>
      <c r="P24" s="445"/>
      <c r="Q24" s="445"/>
      <c r="R24" s="445"/>
      <c r="S24" s="445"/>
      <c r="T24" s="512"/>
      <c r="U24" s="445">
        <f t="shared" si="0"/>
        <v>128</v>
      </c>
      <c r="V24" s="446">
        <f t="shared" si="1"/>
        <v>5.12</v>
      </c>
      <c r="W24" s="513">
        <v>7</v>
      </c>
      <c r="X24" s="513"/>
      <c r="Y24" s="513">
        <v>6</v>
      </c>
      <c r="Z24" s="513"/>
      <c r="AA24" s="513">
        <v>7</v>
      </c>
      <c r="AB24" s="513"/>
      <c r="AC24" s="513">
        <v>5</v>
      </c>
      <c r="AD24" s="513">
        <v>3</v>
      </c>
      <c r="AE24" s="513">
        <v>6</v>
      </c>
      <c r="AF24" s="513"/>
      <c r="AG24" s="513">
        <v>6</v>
      </c>
      <c r="AH24" s="513"/>
      <c r="AI24" s="445">
        <f t="shared" si="2"/>
        <v>157</v>
      </c>
      <c r="AJ24" s="446">
        <f t="shared" si="3"/>
        <v>6.28</v>
      </c>
      <c r="AK24" s="446">
        <f t="shared" si="4"/>
        <v>5.7</v>
      </c>
      <c r="AL24" s="402" t="str">
        <f t="shared" si="5"/>
        <v>Trung b×nh</v>
      </c>
      <c r="AM24" s="845">
        <f t="shared" si="6"/>
        <v>0</v>
      </c>
      <c r="AN24" s="403" t="str">
        <f t="shared" si="7"/>
        <v>Lªn Líp</v>
      </c>
      <c r="AO24" s="660">
        <v>8</v>
      </c>
      <c r="AP24" s="715"/>
      <c r="AQ24" s="660">
        <v>5</v>
      </c>
      <c r="AR24" s="715"/>
      <c r="AS24" s="660">
        <v>6</v>
      </c>
      <c r="AT24" s="715"/>
      <c r="AU24" s="660">
        <v>6</v>
      </c>
      <c r="AV24" s="715"/>
      <c r="AW24" s="660">
        <v>6</v>
      </c>
      <c r="AX24" s="660"/>
      <c r="AY24" s="660">
        <v>6</v>
      </c>
      <c r="AZ24" s="660"/>
      <c r="BA24" s="660">
        <v>5</v>
      </c>
      <c r="BB24" s="660"/>
      <c r="BC24" s="660">
        <v>5</v>
      </c>
      <c r="BD24" s="660"/>
      <c r="BE24" s="660">
        <v>7</v>
      </c>
      <c r="BF24" s="660"/>
      <c r="BG24" s="660">
        <v>5</v>
      </c>
      <c r="BH24" s="660"/>
      <c r="BI24" s="660">
        <v>6</v>
      </c>
      <c r="BJ24" s="575"/>
      <c r="BK24" s="257">
        <f t="shared" si="8"/>
        <v>205</v>
      </c>
      <c r="BL24" s="434">
        <f t="shared" si="9"/>
        <v>5.857142857142857</v>
      </c>
      <c r="BM24" s="845">
        <f t="shared" si="10"/>
        <v>0</v>
      </c>
      <c r="BN24" s="827">
        <v>6</v>
      </c>
      <c r="BO24" s="576"/>
      <c r="BP24" s="827">
        <v>7</v>
      </c>
      <c r="BQ24" s="576"/>
      <c r="BR24" s="827">
        <v>7</v>
      </c>
      <c r="BS24" s="576"/>
      <c r="BT24" s="827">
        <v>7</v>
      </c>
      <c r="BU24" s="576"/>
      <c r="BV24" s="827">
        <v>6</v>
      </c>
      <c r="BW24" s="576"/>
      <c r="BX24" s="827">
        <v>5</v>
      </c>
      <c r="BY24" s="576"/>
      <c r="BZ24" s="827">
        <v>6</v>
      </c>
      <c r="CA24" s="575"/>
      <c r="CB24" s="258">
        <f t="shared" si="11"/>
        <v>158</v>
      </c>
      <c r="CC24" s="434">
        <f t="shared" si="12"/>
        <v>6.32</v>
      </c>
      <c r="CD24" s="357">
        <f t="shared" si="13"/>
        <v>6.05</v>
      </c>
      <c r="CE24" s="845">
        <f t="shared" si="14"/>
        <v>0</v>
      </c>
      <c r="CF24" s="256" t="str">
        <f t="shared" si="15"/>
        <v>TB Kh¸</v>
      </c>
      <c r="CG24" s="831" t="str">
        <f t="shared" si="16"/>
        <v>Lªn líp</v>
      </c>
      <c r="CH24" s="257"/>
      <c r="CI24" s="713"/>
      <c r="CJ24" s="257"/>
      <c r="CK24" s="713"/>
      <c r="CL24" s="257"/>
      <c r="CM24" s="713"/>
      <c r="CN24" s="257"/>
      <c r="CO24" s="713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359"/>
      <c r="DD24" s="257">
        <f t="shared" si="17"/>
        <v>0</v>
      </c>
      <c r="DE24" s="434">
        <f t="shared" si="18"/>
        <v>0</v>
      </c>
      <c r="DF24" s="845">
        <f t="shared" si="19"/>
        <v>33</v>
      </c>
      <c r="DG24" s="257"/>
      <c r="DH24" s="368"/>
      <c r="DI24" s="257"/>
      <c r="DJ24" s="368"/>
      <c r="DK24" s="257"/>
      <c r="DL24" s="368"/>
      <c r="DM24" s="257"/>
      <c r="DN24" s="368"/>
      <c r="DO24" s="257"/>
      <c r="DP24" s="368"/>
      <c r="DQ24" s="257"/>
      <c r="DR24" s="368"/>
      <c r="DS24" s="257"/>
      <c r="DT24" s="359"/>
      <c r="DU24" s="258">
        <f t="shared" si="20"/>
        <v>0</v>
      </c>
      <c r="DV24" s="434">
        <f t="shared" si="21"/>
        <v>0</v>
      </c>
      <c r="DW24" s="357">
        <f t="shared" si="22"/>
        <v>0</v>
      </c>
      <c r="DX24" s="845">
        <f t="shared" si="23"/>
        <v>58</v>
      </c>
      <c r="DY24" s="256" t="str">
        <f t="shared" si="24"/>
        <v>KÐm</v>
      </c>
      <c r="DZ24" s="832" t="str">
        <f t="shared" si="25"/>
        <v>Lªn líp</v>
      </c>
      <c r="EA24" s="433"/>
      <c r="EB24" s="433"/>
      <c r="EC24" s="433"/>
      <c r="ED24" s="433"/>
      <c r="EE24" s="433"/>
      <c r="EF24" s="433"/>
      <c r="EG24" s="433"/>
      <c r="EH24" s="433"/>
      <c r="EI24" s="438"/>
    </row>
    <row r="25" spans="1:139" ht="13.5" customHeight="1">
      <c r="A25" s="256">
        <v>20</v>
      </c>
      <c r="B25" s="232" t="s">
        <v>243</v>
      </c>
      <c r="C25" s="233" t="s">
        <v>192</v>
      </c>
      <c r="D25" s="772" t="s">
        <v>485</v>
      </c>
      <c r="E25" s="368">
        <v>6</v>
      </c>
      <c r="F25" s="368"/>
      <c r="G25" s="257">
        <v>6</v>
      </c>
      <c r="H25" s="257"/>
      <c r="I25" s="257">
        <v>5</v>
      </c>
      <c r="J25" s="257"/>
      <c r="K25" s="257">
        <v>6</v>
      </c>
      <c r="L25" s="257"/>
      <c r="M25" s="257">
        <v>7</v>
      </c>
      <c r="N25" s="257"/>
      <c r="O25" s="257">
        <v>6</v>
      </c>
      <c r="P25" s="355"/>
      <c r="Q25" s="257">
        <v>5</v>
      </c>
      <c r="R25" s="257"/>
      <c r="S25" s="257"/>
      <c r="T25" s="363"/>
      <c r="U25" s="257">
        <f t="shared" si="0"/>
        <v>148</v>
      </c>
      <c r="V25" s="357">
        <f t="shared" si="1"/>
        <v>5.92</v>
      </c>
      <c r="W25" s="257">
        <v>6</v>
      </c>
      <c r="X25" s="257">
        <v>4</v>
      </c>
      <c r="Y25" s="257">
        <v>6</v>
      </c>
      <c r="Z25" s="257"/>
      <c r="AA25" s="257">
        <v>6</v>
      </c>
      <c r="AB25" s="257">
        <v>2</v>
      </c>
      <c r="AC25" s="257">
        <v>6</v>
      </c>
      <c r="AD25" s="257"/>
      <c r="AE25" s="257">
        <v>6</v>
      </c>
      <c r="AF25" s="257"/>
      <c r="AG25" s="257">
        <v>6</v>
      </c>
      <c r="AH25" s="257"/>
      <c r="AI25" s="257">
        <f t="shared" si="2"/>
        <v>150</v>
      </c>
      <c r="AJ25" s="357">
        <f t="shared" si="3"/>
        <v>6</v>
      </c>
      <c r="AK25" s="446">
        <f t="shared" si="4"/>
        <v>5.96</v>
      </c>
      <c r="AL25" s="256" t="str">
        <f t="shared" si="5"/>
        <v>Trung b×nh</v>
      </c>
      <c r="AM25" s="845">
        <f t="shared" si="6"/>
        <v>0</v>
      </c>
      <c r="AN25" s="389" t="str">
        <f t="shared" si="7"/>
        <v>Lªn Líp</v>
      </c>
      <c r="AO25" s="355">
        <v>6</v>
      </c>
      <c r="AP25" s="713"/>
      <c r="AQ25" s="355">
        <v>5</v>
      </c>
      <c r="AR25" s="713"/>
      <c r="AS25" s="355">
        <v>4</v>
      </c>
      <c r="AT25" s="713">
        <v>3</v>
      </c>
      <c r="AU25" s="355">
        <v>6</v>
      </c>
      <c r="AV25" s="713"/>
      <c r="AW25" s="257">
        <v>6</v>
      </c>
      <c r="AX25" s="257"/>
      <c r="AY25" s="355">
        <v>5</v>
      </c>
      <c r="AZ25" s="257"/>
      <c r="BA25" s="355">
        <v>6</v>
      </c>
      <c r="BB25" s="257"/>
      <c r="BC25" s="355">
        <v>6</v>
      </c>
      <c r="BD25" s="257"/>
      <c r="BE25" s="257">
        <v>7</v>
      </c>
      <c r="BF25" s="257"/>
      <c r="BG25" s="355">
        <v>5</v>
      </c>
      <c r="BH25" s="257"/>
      <c r="BI25" s="355">
        <v>6</v>
      </c>
      <c r="BJ25" s="372"/>
      <c r="BK25" s="257">
        <f t="shared" si="8"/>
        <v>196</v>
      </c>
      <c r="BL25" s="434">
        <f t="shared" si="9"/>
        <v>5.6</v>
      </c>
      <c r="BM25" s="845">
        <f t="shared" si="10"/>
        <v>3</v>
      </c>
      <c r="BN25" s="257">
        <v>6</v>
      </c>
      <c r="BO25" s="367"/>
      <c r="BP25" s="257">
        <v>6</v>
      </c>
      <c r="BQ25" s="367"/>
      <c r="BR25" s="257">
        <v>7</v>
      </c>
      <c r="BS25" s="367"/>
      <c r="BT25" s="257">
        <v>6</v>
      </c>
      <c r="BU25" s="367"/>
      <c r="BV25" s="257">
        <v>6</v>
      </c>
      <c r="BW25" s="367"/>
      <c r="BX25" s="257">
        <v>7</v>
      </c>
      <c r="BY25" s="367"/>
      <c r="BZ25" s="257">
        <v>6</v>
      </c>
      <c r="CA25" s="372"/>
      <c r="CB25" s="258">
        <f t="shared" si="11"/>
        <v>157</v>
      </c>
      <c r="CC25" s="434">
        <f t="shared" si="12"/>
        <v>6.28</v>
      </c>
      <c r="CD25" s="357">
        <f t="shared" si="13"/>
        <v>5.883333333333334</v>
      </c>
      <c r="CE25" s="845">
        <f t="shared" si="14"/>
        <v>3</v>
      </c>
      <c r="CF25" s="256" t="str">
        <f t="shared" si="15"/>
        <v>Trung b×nh</v>
      </c>
      <c r="CG25" s="831" t="str">
        <f t="shared" si="16"/>
        <v>Lªn líp</v>
      </c>
      <c r="CH25" s="257"/>
      <c r="CI25" s="713"/>
      <c r="CJ25" s="257"/>
      <c r="CK25" s="713"/>
      <c r="CL25" s="257"/>
      <c r="CM25" s="713"/>
      <c r="CN25" s="257"/>
      <c r="CO25" s="713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359"/>
      <c r="DD25" s="257">
        <f t="shared" si="17"/>
        <v>0</v>
      </c>
      <c r="DE25" s="434">
        <f t="shared" si="18"/>
        <v>0</v>
      </c>
      <c r="DF25" s="845">
        <f t="shared" si="19"/>
        <v>36</v>
      </c>
      <c r="DG25" s="257"/>
      <c r="DH25" s="368"/>
      <c r="DI25" s="257"/>
      <c r="DJ25" s="368"/>
      <c r="DK25" s="257"/>
      <c r="DL25" s="368"/>
      <c r="DM25" s="257"/>
      <c r="DN25" s="368"/>
      <c r="DO25" s="257"/>
      <c r="DP25" s="368"/>
      <c r="DQ25" s="257"/>
      <c r="DR25" s="368"/>
      <c r="DS25" s="257"/>
      <c r="DT25" s="359"/>
      <c r="DU25" s="258">
        <f t="shared" si="20"/>
        <v>0</v>
      </c>
      <c r="DV25" s="434">
        <f t="shared" si="21"/>
        <v>0</v>
      </c>
      <c r="DW25" s="357">
        <f t="shared" si="22"/>
        <v>0</v>
      </c>
      <c r="DX25" s="845">
        <f t="shared" si="23"/>
        <v>61</v>
      </c>
      <c r="DY25" s="256" t="str">
        <f t="shared" si="24"/>
        <v>KÐm</v>
      </c>
      <c r="DZ25" s="832" t="str">
        <f t="shared" si="25"/>
        <v>Lªn líp</v>
      </c>
      <c r="EA25" s="433"/>
      <c r="EB25" s="433"/>
      <c r="EC25" s="433"/>
      <c r="ED25" s="433"/>
      <c r="EE25" s="433"/>
      <c r="EF25" s="433"/>
      <c r="EG25" s="433"/>
      <c r="EH25" s="433"/>
      <c r="EI25" s="438"/>
    </row>
    <row r="26" spans="1:139" ht="13.5" customHeight="1">
      <c r="A26" s="256">
        <v>21</v>
      </c>
      <c r="B26" s="317" t="s">
        <v>251</v>
      </c>
      <c r="C26" s="318" t="s">
        <v>197</v>
      </c>
      <c r="D26" s="776" t="s">
        <v>490</v>
      </c>
      <c r="E26" s="368">
        <v>6</v>
      </c>
      <c r="F26" s="368"/>
      <c r="G26" s="257">
        <v>5</v>
      </c>
      <c r="H26" s="257"/>
      <c r="I26" s="257">
        <v>5</v>
      </c>
      <c r="J26" s="257"/>
      <c r="K26" s="257">
        <v>7</v>
      </c>
      <c r="L26" s="257"/>
      <c r="M26" s="257">
        <v>5</v>
      </c>
      <c r="N26" s="257">
        <v>4</v>
      </c>
      <c r="O26" s="257">
        <v>6</v>
      </c>
      <c r="P26" s="257"/>
      <c r="Q26" s="257">
        <v>7</v>
      </c>
      <c r="R26" s="257"/>
      <c r="S26" s="257"/>
      <c r="T26" s="258"/>
      <c r="U26" s="257">
        <f t="shared" si="0"/>
        <v>143</v>
      </c>
      <c r="V26" s="357">
        <f t="shared" si="1"/>
        <v>5.72</v>
      </c>
      <c r="W26" s="257">
        <v>5</v>
      </c>
      <c r="X26" s="257"/>
      <c r="Y26" s="257">
        <v>6</v>
      </c>
      <c r="Z26" s="257"/>
      <c r="AA26" s="257">
        <v>7</v>
      </c>
      <c r="AB26" s="257"/>
      <c r="AC26" s="257">
        <v>6</v>
      </c>
      <c r="AD26" s="257"/>
      <c r="AE26" s="257">
        <v>7</v>
      </c>
      <c r="AF26" s="257"/>
      <c r="AG26" s="257">
        <v>5</v>
      </c>
      <c r="AH26" s="257"/>
      <c r="AI26" s="257">
        <f t="shared" si="2"/>
        <v>145</v>
      </c>
      <c r="AJ26" s="357">
        <f t="shared" si="3"/>
        <v>5.8</v>
      </c>
      <c r="AK26" s="357">
        <f t="shared" si="4"/>
        <v>5.76</v>
      </c>
      <c r="AL26" s="256" t="str">
        <f t="shared" si="5"/>
        <v>Trung b×nh</v>
      </c>
      <c r="AM26" s="845">
        <f t="shared" si="6"/>
        <v>0</v>
      </c>
      <c r="AN26" s="389" t="str">
        <f t="shared" si="7"/>
        <v>Lªn Líp</v>
      </c>
      <c r="AO26" s="257">
        <v>7</v>
      </c>
      <c r="AP26" s="713"/>
      <c r="AQ26" s="257">
        <v>5</v>
      </c>
      <c r="AR26" s="713"/>
      <c r="AS26" s="257">
        <v>6</v>
      </c>
      <c r="AT26" s="713"/>
      <c r="AU26" s="257">
        <v>6</v>
      </c>
      <c r="AV26" s="713"/>
      <c r="AW26" s="257">
        <v>7</v>
      </c>
      <c r="AX26" s="257"/>
      <c r="AY26" s="257">
        <v>7</v>
      </c>
      <c r="AZ26" s="257"/>
      <c r="BA26" s="257">
        <v>6</v>
      </c>
      <c r="BB26" s="257"/>
      <c r="BC26" s="257">
        <v>5</v>
      </c>
      <c r="BD26" s="257"/>
      <c r="BE26" s="257">
        <v>8</v>
      </c>
      <c r="BF26" s="257"/>
      <c r="BG26" s="257">
        <v>5</v>
      </c>
      <c r="BH26" s="257"/>
      <c r="BI26" s="257">
        <v>6</v>
      </c>
      <c r="BJ26" s="359"/>
      <c r="BK26" s="257">
        <f t="shared" si="8"/>
        <v>214</v>
      </c>
      <c r="BL26" s="434">
        <f t="shared" si="9"/>
        <v>6.114285714285714</v>
      </c>
      <c r="BM26" s="845">
        <f t="shared" si="10"/>
        <v>0</v>
      </c>
      <c r="BN26" s="257">
        <v>6</v>
      </c>
      <c r="BO26" s="368"/>
      <c r="BP26" s="257">
        <v>6</v>
      </c>
      <c r="BQ26" s="368"/>
      <c r="BR26" s="257">
        <v>6</v>
      </c>
      <c r="BS26" s="368"/>
      <c r="BT26" s="257">
        <v>7</v>
      </c>
      <c r="BU26" s="368"/>
      <c r="BV26" s="257">
        <v>5</v>
      </c>
      <c r="BW26" s="368"/>
      <c r="BX26" s="257">
        <v>8</v>
      </c>
      <c r="BY26" s="368"/>
      <c r="BZ26" s="257">
        <v>6</v>
      </c>
      <c r="CA26" s="359"/>
      <c r="CB26" s="258">
        <f t="shared" si="11"/>
        <v>157</v>
      </c>
      <c r="CC26" s="434">
        <f t="shared" si="12"/>
        <v>6.28</v>
      </c>
      <c r="CD26" s="357">
        <f t="shared" si="13"/>
        <v>6.183333333333334</v>
      </c>
      <c r="CE26" s="845">
        <f t="shared" si="14"/>
        <v>0</v>
      </c>
      <c r="CF26" s="256" t="str">
        <f t="shared" si="15"/>
        <v>TB Kh¸</v>
      </c>
      <c r="CG26" s="831" t="str">
        <f t="shared" si="16"/>
        <v>Lªn líp</v>
      </c>
      <c r="CH26" s="257"/>
      <c r="CI26" s="713"/>
      <c r="CJ26" s="257"/>
      <c r="CK26" s="713"/>
      <c r="CL26" s="257"/>
      <c r="CM26" s="713"/>
      <c r="CN26" s="257"/>
      <c r="CO26" s="713"/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359"/>
      <c r="DD26" s="257">
        <f t="shared" si="17"/>
        <v>0</v>
      </c>
      <c r="DE26" s="434">
        <f t="shared" si="18"/>
        <v>0</v>
      </c>
      <c r="DF26" s="845">
        <f t="shared" si="19"/>
        <v>33</v>
      </c>
      <c r="DG26" s="257"/>
      <c r="DH26" s="368"/>
      <c r="DI26" s="257"/>
      <c r="DJ26" s="368"/>
      <c r="DK26" s="257"/>
      <c r="DL26" s="368"/>
      <c r="DM26" s="257"/>
      <c r="DN26" s="368"/>
      <c r="DO26" s="257"/>
      <c r="DP26" s="368"/>
      <c r="DQ26" s="257"/>
      <c r="DR26" s="368"/>
      <c r="DS26" s="257"/>
      <c r="DT26" s="359"/>
      <c r="DU26" s="258">
        <f t="shared" si="20"/>
        <v>0</v>
      </c>
      <c r="DV26" s="434">
        <f t="shared" si="21"/>
        <v>0</v>
      </c>
      <c r="DW26" s="357">
        <f t="shared" si="22"/>
        <v>0</v>
      </c>
      <c r="DX26" s="845">
        <f t="shared" si="23"/>
        <v>58</v>
      </c>
      <c r="DY26" s="256" t="str">
        <f t="shared" si="24"/>
        <v>KÐm</v>
      </c>
      <c r="DZ26" s="832" t="str">
        <f t="shared" si="25"/>
        <v>Lªn líp</v>
      </c>
      <c r="EA26" s="433"/>
      <c r="EB26" s="433"/>
      <c r="EC26" s="433"/>
      <c r="ED26" s="433"/>
      <c r="EE26" s="433"/>
      <c r="EF26" s="433"/>
      <c r="EG26" s="433"/>
      <c r="EH26" s="433"/>
      <c r="EI26" s="438"/>
    </row>
    <row r="27" spans="1:139" ht="13.5" customHeight="1">
      <c r="A27" s="256">
        <v>22</v>
      </c>
      <c r="B27" s="317" t="s">
        <v>269</v>
      </c>
      <c r="C27" s="318" t="s">
        <v>270</v>
      </c>
      <c r="D27" s="776" t="s">
        <v>501</v>
      </c>
      <c r="E27" s="368">
        <v>6</v>
      </c>
      <c r="F27" s="368"/>
      <c r="G27" s="257">
        <v>6</v>
      </c>
      <c r="H27" s="257"/>
      <c r="I27" s="257">
        <v>5</v>
      </c>
      <c r="J27" s="257">
        <v>4</v>
      </c>
      <c r="K27" s="257">
        <v>6</v>
      </c>
      <c r="L27" s="257"/>
      <c r="M27" s="257">
        <v>7</v>
      </c>
      <c r="N27" s="257">
        <v>3</v>
      </c>
      <c r="O27" s="257">
        <v>5</v>
      </c>
      <c r="P27" s="257">
        <v>2</v>
      </c>
      <c r="Q27" s="257">
        <v>6</v>
      </c>
      <c r="R27" s="257"/>
      <c r="S27" s="257"/>
      <c r="T27" s="258"/>
      <c r="U27" s="257">
        <f t="shared" si="0"/>
        <v>145</v>
      </c>
      <c r="V27" s="357">
        <f t="shared" si="1"/>
        <v>5.8</v>
      </c>
      <c r="W27" s="257">
        <v>5</v>
      </c>
      <c r="X27" s="257"/>
      <c r="Y27" s="257">
        <v>5</v>
      </c>
      <c r="Z27" s="257">
        <v>4</v>
      </c>
      <c r="AA27" s="257">
        <v>8</v>
      </c>
      <c r="AB27" s="257"/>
      <c r="AC27" s="257">
        <v>5</v>
      </c>
      <c r="AD27" s="257"/>
      <c r="AE27" s="257">
        <v>6</v>
      </c>
      <c r="AF27" s="257"/>
      <c r="AG27" s="257">
        <v>5</v>
      </c>
      <c r="AH27" s="257"/>
      <c r="AI27" s="257">
        <f t="shared" si="2"/>
        <v>138</v>
      </c>
      <c r="AJ27" s="357">
        <f t="shared" si="3"/>
        <v>5.52</v>
      </c>
      <c r="AK27" s="357">
        <f t="shared" si="4"/>
        <v>5.66</v>
      </c>
      <c r="AL27" s="256" t="str">
        <f t="shared" si="5"/>
        <v>Trung b×nh</v>
      </c>
      <c r="AM27" s="845">
        <f t="shared" si="6"/>
        <v>0</v>
      </c>
      <c r="AN27" s="389" t="str">
        <f t="shared" si="7"/>
        <v>Lªn Líp</v>
      </c>
      <c r="AO27" s="257">
        <v>7</v>
      </c>
      <c r="AP27" s="713"/>
      <c r="AQ27" s="257">
        <v>5</v>
      </c>
      <c r="AR27" s="713"/>
      <c r="AS27" s="257">
        <v>5</v>
      </c>
      <c r="AT27" s="713"/>
      <c r="AU27" s="257">
        <v>7</v>
      </c>
      <c r="AV27" s="713"/>
      <c r="AW27" s="257">
        <v>6</v>
      </c>
      <c r="AX27" s="257"/>
      <c r="AY27" s="257">
        <v>8</v>
      </c>
      <c r="AZ27" s="257"/>
      <c r="BA27" s="257">
        <v>6</v>
      </c>
      <c r="BB27" s="257"/>
      <c r="BC27" s="257">
        <v>7</v>
      </c>
      <c r="BD27" s="257"/>
      <c r="BE27" s="257">
        <v>7</v>
      </c>
      <c r="BF27" s="257"/>
      <c r="BG27" s="257">
        <v>4</v>
      </c>
      <c r="BH27" s="257">
        <v>4</v>
      </c>
      <c r="BI27" s="257">
        <v>5</v>
      </c>
      <c r="BJ27" s="359"/>
      <c r="BK27" s="257">
        <f t="shared" si="8"/>
        <v>210</v>
      </c>
      <c r="BL27" s="434">
        <f t="shared" si="9"/>
        <v>6</v>
      </c>
      <c r="BM27" s="845">
        <f t="shared" si="10"/>
        <v>4</v>
      </c>
      <c r="BN27" s="257">
        <v>6</v>
      </c>
      <c r="BO27" s="368"/>
      <c r="BP27" s="257">
        <v>6</v>
      </c>
      <c r="BQ27" s="368"/>
      <c r="BR27" s="257">
        <v>7</v>
      </c>
      <c r="BS27" s="368"/>
      <c r="BT27" s="257">
        <v>7</v>
      </c>
      <c r="BU27" s="368"/>
      <c r="BV27" s="257">
        <v>5</v>
      </c>
      <c r="BW27" s="368"/>
      <c r="BX27" s="257">
        <v>7</v>
      </c>
      <c r="BY27" s="368"/>
      <c r="BZ27" s="257">
        <v>5</v>
      </c>
      <c r="CA27" s="359"/>
      <c r="CB27" s="258">
        <f t="shared" si="11"/>
        <v>155</v>
      </c>
      <c r="CC27" s="434">
        <f t="shared" si="12"/>
        <v>6.2</v>
      </c>
      <c r="CD27" s="357">
        <f t="shared" si="13"/>
        <v>6.083333333333333</v>
      </c>
      <c r="CE27" s="845">
        <f t="shared" si="14"/>
        <v>4</v>
      </c>
      <c r="CF27" s="256" t="str">
        <f t="shared" si="15"/>
        <v>TB Kh¸</v>
      </c>
      <c r="CG27" s="831" t="str">
        <f t="shared" si="16"/>
        <v>Lªn líp</v>
      </c>
      <c r="CH27" s="257"/>
      <c r="CI27" s="713"/>
      <c r="CJ27" s="257"/>
      <c r="CK27" s="713"/>
      <c r="CL27" s="257"/>
      <c r="CM27" s="713"/>
      <c r="CN27" s="257"/>
      <c r="CO27" s="713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359"/>
      <c r="DD27" s="257">
        <f t="shared" si="17"/>
        <v>0</v>
      </c>
      <c r="DE27" s="434">
        <f t="shared" si="18"/>
        <v>0</v>
      </c>
      <c r="DF27" s="845">
        <f t="shared" si="19"/>
        <v>37</v>
      </c>
      <c r="DG27" s="257"/>
      <c r="DH27" s="368"/>
      <c r="DI27" s="257"/>
      <c r="DJ27" s="368"/>
      <c r="DK27" s="257"/>
      <c r="DL27" s="368"/>
      <c r="DM27" s="257"/>
      <c r="DN27" s="368"/>
      <c r="DO27" s="257"/>
      <c r="DP27" s="368"/>
      <c r="DQ27" s="257"/>
      <c r="DR27" s="368"/>
      <c r="DS27" s="257"/>
      <c r="DT27" s="359"/>
      <c r="DU27" s="258">
        <f t="shared" si="20"/>
        <v>0</v>
      </c>
      <c r="DV27" s="434">
        <f t="shared" si="21"/>
        <v>0</v>
      </c>
      <c r="DW27" s="357">
        <f t="shared" si="22"/>
        <v>0</v>
      </c>
      <c r="DX27" s="845">
        <f t="shared" si="23"/>
        <v>62</v>
      </c>
      <c r="DY27" s="256" t="str">
        <f t="shared" si="24"/>
        <v>KÐm</v>
      </c>
      <c r="DZ27" s="832" t="str">
        <f t="shared" si="25"/>
        <v>Lªn líp</v>
      </c>
      <c r="EA27" s="433"/>
      <c r="EB27" s="433"/>
      <c r="EC27" s="433"/>
      <c r="ED27" s="433"/>
      <c r="EE27" s="433"/>
      <c r="EF27" s="433"/>
      <c r="EG27" s="433"/>
      <c r="EH27" s="433"/>
      <c r="EI27" s="430"/>
    </row>
    <row r="28" spans="1:173" s="451" customFormat="1" ht="13.5" customHeight="1">
      <c r="A28" s="256">
        <v>23</v>
      </c>
      <c r="B28" s="317" t="s">
        <v>163</v>
      </c>
      <c r="C28" s="318" t="s">
        <v>250</v>
      </c>
      <c r="D28" s="781" t="s">
        <v>489</v>
      </c>
      <c r="E28" s="381">
        <v>5</v>
      </c>
      <c r="F28" s="381">
        <v>4</v>
      </c>
      <c r="G28" s="312">
        <v>6</v>
      </c>
      <c r="H28" s="312"/>
      <c r="I28" s="312">
        <v>5</v>
      </c>
      <c r="J28" s="312">
        <v>4</v>
      </c>
      <c r="K28" s="312">
        <v>5</v>
      </c>
      <c r="L28" s="312"/>
      <c r="M28" s="312">
        <v>7</v>
      </c>
      <c r="N28" s="312">
        <v>4</v>
      </c>
      <c r="O28" s="312">
        <v>6</v>
      </c>
      <c r="P28" s="312">
        <v>3</v>
      </c>
      <c r="Q28" s="312">
        <v>7</v>
      </c>
      <c r="R28" s="312"/>
      <c r="S28" s="312"/>
      <c r="T28" s="383"/>
      <c r="U28" s="257">
        <f t="shared" si="0"/>
        <v>138</v>
      </c>
      <c r="V28" s="357">
        <f t="shared" si="1"/>
        <v>5.52</v>
      </c>
      <c r="W28" s="312">
        <v>5</v>
      </c>
      <c r="X28" s="312">
        <v>4</v>
      </c>
      <c r="Y28" s="312">
        <v>5</v>
      </c>
      <c r="Z28" s="312"/>
      <c r="AA28" s="312">
        <v>7</v>
      </c>
      <c r="AB28" s="312"/>
      <c r="AC28" s="312">
        <v>6</v>
      </c>
      <c r="AD28" s="312"/>
      <c r="AE28" s="312">
        <v>6</v>
      </c>
      <c r="AF28" s="312"/>
      <c r="AG28" s="312">
        <v>5</v>
      </c>
      <c r="AH28" s="312">
        <v>4</v>
      </c>
      <c r="AI28" s="257">
        <f t="shared" si="2"/>
        <v>138</v>
      </c>
      <c r="AJ28" s="357">
        <f t="shared" si="3"/>
        <v>5.52</v>
      </c>
      <c r="AK28" s="357">
        <f t="shared" si="4"/>
        <v>5.52</v>
      </c>
      <c r="AL28" s="256" t="str">
        <f t="shared" si="5"/>
        <v>Trung b×nh</v>
      </c>
      <c r="AM28" s="845">
        <f t="shared" si="6"/>
        <v>0</v>
      </c>
      <c r="AN28" s="389" t="str">
        <f t="shared" si="7"/>
        <v>Lªn Líp</v>
      </c>
      <c r="AO28" s="312">
        <v>7</v>
      </c>
      <c r="AP28" s="717"/>
      <c r="AQ28" s="312">
        <v>5</v>
      </c>
      <c r="AR28" s="717"/>
      <c r="AS28" s="312">
        <v>5</v>
      </c>
      <c r="AT28" s="717">
        <v>4</v>
      </c>
      <c r="AU28" s="312">
        <v>6</v>
      </c>
      <c r="AV28" s="717"/>
      <c r="AW28" s="312">
        <v>5</v>
      </c>
      <c r="AX28" s="312"/>
      <c r="AY28" s="312">
        <v>7</v>
      </c>
      <c r="AZ28" s="312"/>
      <c r="BA28" s="312">
        <v>5</v>
      </c>
      <c r="BB28" s="312"/>
      <c r="BC28" s="312">
        <v>4</v>
      </c>
      <c r="BD28" s="312">
        <v>3</v>
      </c>
      <c r="BE28" s="312">
        <v>7</v>
      </c>
      <c r="BF28" s="312"/>
      <c r="BG28" s="312">
        <v>6</v>
      </c>
      <c r="BH28" s="312"/>
      <c r="BI28" s="312">
        <v>6</v>
      </c>
      <c r="BJ28" s="365"/>
      <c r="BK28" s="257">
        <f t="shared" si="8"/>
        <v>200</v>
      </c>
      <c r="BL28" s="434">
        <f t="shared" si="9"/>
        <v>5.714285714285714</v>
      </c>
      <c r="BM28" s="845">
        <f t="shared" si="10"/>
        <v>3</v>
      </c>
      <c r="BN28" s="312">
        <v>5</v>
      </c>
      <c r="BO28" s="381"/>
      <c r="BP28" s="312">
        <v>7</v>
      </c>
      <c r="BQ28" s="381"/>
      <c r="BR28" s="312">
        <v>6</v>
      </c>
      <c r="BS28" s="381"/>
      <c r="BT28" s="312">
        <v>6</v>
      </c>
      <c r="BU28" s="381"/>
      <c r="BV28" s="312">
        <v>7</v>
      </c>
      <c r="BW28" s="381"/>
      <c r="BX28" s="312">
        <v>7</v>
      </c>
      <c r="BY28" s="381"/>
      <c r="BZ28" s="312">
        <v>6</v>
      </c>
      <c r="CA28" s="365"/>
      <c r="CB28" s="258">
        <f t="shared" si="11"/>
        <v>154</v>
      </c>
      <c r="CC28" s="434">
        <f t="shared" si="12"/>
        <v>6.16</v>
      </c>
      <c r="CD28" s="357">
        <f t="shared" si="13"/>
        <v>5.9</v>
      </c>
      <c r="CE28" s="845">
        <f t="shared" si="14"/>
        <v>3</v>
      </c>
      <c r="CF28" s="256" t="str">
        <f t="shared" si="15"/>
        <v>Trung b×nh</v>
      </c>
      <c r="CG28" s="831" t="str">
        <f t="shared" si="16"/>
        <v>Lªn líp</v>
      </c>
      <c r="CH28" s="443"/>
      <c r="CI28" s="716"/>
      <c r="CJ28" s="443"/>
      <c r="CK28" s="716"/>
      <c r="CL28" s="443"/>
      <c r="CM28" s="716"/>
      <c r="CN28" s="443"/>
      <c r="CO28" s="716"/>
      <c r="CP28" s="443"/>
      <c r="CQ28" s="443"/>
      <c r="CR28" s="443"/>
      <c r="CS28" s="443"/>
      <c r="CT28" s="443"/>
      <c r="CU28" s="443"/>
      <c r="CV28" s="443"/>
      <c r="CW28" s="443"/>
      <c r="CX28" s="443"/>
      <c r="CY28" s="443"/>
      <c r="CZ28" s="443"/>
      <c r="DA28" s="443"/>
      <c r="DB28" s="443"/>
      <c r="DC28" s="561"/>
      <c r="DD28" s="257">
        <f t="shared" si="17"/>
        <v>0</v>
      </c>
      <c r="DE28" s="434">
        <f t="shared" si="18"/>
        <v>0</v>
      </c>
      <c r="DF28" s="845">
        <f t="shared" si="19"/>
        <v>36</v>
      </c>
      <c r="DG28" s="443"/>
      <c r="DH28" s="559"/>
      <c r="DI28" s="443"/>
      <c r="DJ28" s="559"/>
      <c r="DK28" s="443"/>
      <c r="DL28" s="559"/>
      <c r="DM28" s="443"/>
      <c r="DN28" s="559"/>
      <c r="DO28" s="443"/>
      <c r="DP28" s="559"/>
      <c r="DQ28" s="443"/>
      <c r="DR28" s="559"/>
      <c r="DS28" s="443"/>
      <c r="DT28" s="561"/>
      <c r="DU28" s="258">
        <f t="shared" si="20"/>
        <v>0</v>
      </c>
      <c r="DV28" s="434">
        <f t="shared" si="21"/>
        <v>0</v>
      </c>
      <c r="DW28" s="357">
        <f t="shared" si="22"/>
        <v>0</v>
      </c>
      <c r="DX28" s="845">
        <f t="shared" si="23"/>
        <v>61</v>
      </c>
      <c r="DY28" s="256" t="str">
        <f t="shared" si="24"/>
        <v>KÐm</v>
      </c>
      <c r="DZ28" s="832" t="str">
        <f t="shared" si="25"/>
        <v>Lªn líp</v>
      </c>
      <c r="EA28" s="561"/>
      <c r="EB28" s="561"/>
      <c r="EC28" s="561"/>
      <c r="ED28" s="561"/>
      <c r="EE28" s="561"/>
      <c r="EF28" s="561"/>
      <c r="EG28" s="561"/>
      <c r="EH28" s="561"/>
      <c r="EI28" s="562">
        <v>0.6</v>
      </c>
      <c r="EJ28" s="450"/>
      <c r="EK28" s="450"/>
      <c r="EL28" s="450"/>
      <c r="EM28" s="450"/>
      <c r="EN28" s="450"/>
      <c r="EO28" s="450"/>
      <c r="EP28" s="450"/>
      <c r="EQ28" s="450"/>
      <c r="ER28" s="450"/>
      <c r="ES28" s="450"/>
      <c r="ET28" s="450"/>
      <c r="EU28" s="450"/>
      <c r="EV28" s="450"/>
      <c r="EW28" s="450"/>
      <c r="EX28" s="450"/>
      <c r="EY28" s="450"/>
      <c r="EZ28" s="450"/>
      <c r="FA28" s="450"/>
      <c r="FB28" s="450"/>
      <c r="FC28" s="450"/>
      <c r="FD28" s="450"/>
      <c r="FE28" s="450"/>
      <c r="FF28" s="450"/>
      <c r="FG28" s="450"/>
      <c r="FH28" s="450"/>
      <c r="FI28" s="450"/>
      <c r="FJ28" s="450"/>
      <c r="FK28" s="450"/>
      <c r="FL28" s="450"/>
      <c r="FM28" s="450"/>
      <c r="FN28" s="450"/>
      <c r="FO28" s="450"/>
      <c r="FP28" s="450"/>
      <c r="FQ28" s="450"/>
    </row>
    <row r="29" spans="1:139" ht="13.5" customHeight="1">
      <c r="A29" s="256">
        <v>24</v>
      </c>
      <c r="B29" s="234" t="s">
        <v>273</v>
      </c>
      <c r="C29" s="235" t="s">
        <v>274</v>
      </c>
      <c r="D29" s="780" t="s">
        <v>503</v>
      </c>
      <c r="E29" s="381">
        <v>6</v>
      </c>
      <c r="F29" s="381"/>
      <c r="G29" s="312">
        <v>5</v>
      </c>
      <c r="H29" s="312"/>
      <c r="I29" s="312">
        <v>6</v>
      </c>
      <c r="J29" s="312"/>
      <c r="K29" s="312">
        <v>6</v>
      </c>
      <c r="L29" s="312"/>
      <c r="M29" s="312">
        <v>8</v>
      </c>
      <c r="N29" s="312">
        <v>3</v>
      </c>
      <c r="O29" s="312">
        <v>7</v>
      </c>
      <c r="P29" s="312">
        <v>3</v>
      </c>
      <c r="Q29" s="312">
        <v>6</v>
      </c>
      <c r="R29" s="312"/>
      <c r="S29" s="312"/>
      <c r="T29" s="383"/>
      <c r="U29" s="257">
        <f t="shared" si="0"/>
        <v>155</v>
      </c>
      <c r="V29" s="357">
        <f t="shared" si="1"/>
        <v>6.2</v>
      </c>
      <c r="W29" s="312">
        <v>6</v>
      </c>
      <c r="X29" s="312"/>
      <c r="Y29" s="312">
        <v>6</v>
      </c>
      <c r="Z29" s="312"/>
      <c r="AA29" s="312">
        <v>8</v>
      </c>
      <c r="AB29" s="312"/>
      <c r="AC29" s="312">
        <v>5</v>
      </c>
      <c r="AD29" s="312"/>
      <c r="AE29" s="312">
        <v>5</v>
      </c>
      <c r="AF29" s="312"/>
      <c r="AG29" s="312">
        <v>5</v>
      </c>
      <c r="AH29" s="312"/>
      <c r="AI29" s="257">
        <f t="shared" si="2"/>
        <v>144</v>
      </c>
      <c r="AJ29" s="357">
        <f t="shared" si="3"/>
        <v>5.76</v>
      </c>
      <c r="AK29" s="357">
        <f t="shared" si="4"/>
        <v>5.98</v>
      </c>
      <c r="AL29" s="256" t="str">
        <f t="shared" si="5"/>
        <v>Trung b×nh</v>
      </c>
      <c r="AM29" s="845">
        <f t="shared" si="6"/>
        <v>0</v>
      </c>
      <c r="AN29" s="389" t="str">
        <f t="shared" si="7"/>
        <v>Lªn Líp</v>
      </c>
      <c r="AO29" s="312">
        <v>6</v>
      </c>
      <c r="AP29" s="717"/>
      <c r="AQ29" s="312">
        <v>5</v>
      </c>
      <c r="AR29" s="717"/>
      <c r="AS29" s="312">
        <v>7</v>
      </c>
      <c r="AT29" s="717"/>
      <c r="AU29" s="312">
        <v>7</v>
      </c>
      <c r="AV29" s="717"/>
      <c r="AW29" s="312">
        <v>6</v>
      </c>
      <c r="AX29" s="312">
        <v>4</v>
      </c>
      <c r="AY29" s="312">
        <v>5</v>
      </c>
      <c r="AZ29" s="312"/>
      <c r="BA29" s="312">
        <v>5</v>
      </c>
      <c r="BB29" s="312"/>
      <c r="BC29" s="312">
        <v>5</v>
      </c>
      <c r="BD29" s="312"/>
      <c r="BE29" s="312">
        <v>7</v>
      </c>
      <c r="BF29" s="312"/>
      <c r="BG29" s="312">
        <v>6</v>
      </c>
      <c r="BH29" s="312"/>
      <c r="BI29" s="312">
        <v>5</v>
      </c>
      <c r="BJ29" s="365"/>
      <c r="BK29" s="257">
        <f t="shared" si="8"/>
        <v>203</v>
      </c>
      <c r="BL29" s="434">
        <f t="shared" si="9"/>
        <v>5.8</v>
      </c>
      <c r="BM29" s="845">
        <f t="shared" si="10"/>
        <v>0</v>
      </c>
      <c r="BN29" s="312">
        <v>6</v>
      </c>
      <c r="BO29" s="381"/>
      <c r="BP29" s="312">
        <v>7</v>
      </c>
      <c r="BQ29" s="381"/>
      <c r="BR29" s="312">
        <v>7</v>
      </c>
      <c r="BS29" s="381"/>
      <c r="BT29" s="312">
        <v>6</v>
      </c>
      <c r="BU29" s="381"/>
      <c r="BV29" s="312">
        <v>6</v>
      </c>
      <c r="BW29" s="381">
        <v>4</v>
      </c>
      <c r="BX29" s="312">
        <v>6</v>
      </c>
      <c r="BY29" s="381"/>
      <c r="BZ29" s="312">
        <v>5</v>
      </c>
      <c r="CA29" s="365"/>
      <c r="CB29" s="258">
        <f t="shared" si="11"/>
        <v>154</v>
      </c>
      <c r="CC29" s="434">
        <f t="shared" si="12"/>
        <v>6.16</v>
      </c>
      <c r="CD29" s="357">
        <f t="shared" si="13"/>
        <v>5.95</v>
      </c>
      <c r="CE29" s="845">
        <f t="shared" si="14"/>
        <v>0</v>
      </c>
      <c r="CF29" s="256" t="str">
        <f t="shared" si="15"/>
        <v>Trung b×nh</v>
      </c>
      <c r="CG29" s="831" t="str">
        <f t="shared" si="16"/>
        <v>Lªn líp</v>
      </c>
      <c r="CH29" s="312"/>
      <c r="CI29" s="717"/>
      <c r="CJ29" s="312"/>
      <c r="CK29" s="717"/>
      <c r="CL29" s="312"/>
      <c r="CM29" s="717"/>
      <c r="CN29" s="312"/>
      <c r="CO29" s="717"/>
      <c r="CP29" s="312"/>
      <c r="CQ29" s="312"/>
      <c r="CR29" s="312"/>
      <c r="CS29" s="312"/>
      <c r="CT29" s="312"/>
      <c r="CU29" s="312"/>
      <c r="CV29" s="312"/>
      <c r="CW29" s="312"/>
      <c r="CX29" s="312"/>
      <c r="CY29" s="312"/>
      <c r="CZ29" s="312"/>
      <c r="DA29" s="312"/>
      <c r="DB29" s="312"/>
      <c r="DC29" s="365"/>
      <c r="DD29" s="257">
        <f t="shared" si="17"/>
        <v>0</v>
      </c>
      <c r="DE29" s="434">
        <f t="shared" si="18"/>
        <v>0</v>
      </c>
      <c r="DF29" s="845">
        <f t="shared" si="19"/>
        <v>33</v>
      </c>
      <c r="DG29" s="312"/>
      <c r="DH29" s="381"/>
      <c r="DI29" s="312"/>
      <c r="DJ29" s="381"/>
      <c r="DK29" s="312"/>
      <c r="DL29" s="381"/>
      <c r="DM29" s="312"/>
      <c r="DN29" s="381"/>
      <c r="DO29" s="312"/>
      <c r="DP29" s="381"/>
      <c r="DQ29" s="312"/>
      <c r="DR29" s="381"/>
      <c r="DS29" s="312"/>
      <c r="DT29" s="365"/>
      <c r="DU29" s="258">
        <f t="shared" si="20"/>
        <v>0</v>
      </c>
      <c r="DV29" s="434">
        <f t="shared" si="21"/>
        <v>0</v>
      </c>
      <c r="DW29" s="357">
        <f t="shared" si="22"/>
        <v>0</v>
      </c>
      <c r="DX29" s="845">
        <f t="shared" si="23"/>
        <v>58</v>
      </c>
      <c r="DY29" s="256" t="str">
        <f t="shared" si="24"/>
        <v>KÐm</v>
      </c>
      <c r="DZ29" s="832" t="str">
        <f t="shared" si="25"/>
        <v>Lªn líp</v>
      </c>
      <c r="EA29" s="439"/>
      <c r="EB29" s="439"/>
      <c r="EC29" s="439"/>
      <c r="ED29" s="439"/>
      <c r="EE29" s="439"/>
      <c r="EF29" s="439"/>
      <c r="EG29" s="439"/>
      <c r="EH29" s="439"/>
      <c r="EI29" s="440"/>
    </row>
    <row r="30" spans="1:139" ht="13.5" customHeight="1">
      <c r="A30" s="256">
        <v>25</v>
      </c>
      <c r="B30" s="321" t="s">
        <v>163</v>
      </c>
      <c r="C30" s="322" t="s">
        <v>244</v>
      </c>
      <c r="D30" s="780" t="s">
        <v>485</v>
      </c>
      <c r="E30" s="381">
        <v>5</v>
      </c>
      <c r="F30" s="900"/>
      <c r="G30" s="312">
        <v>6</v>
      </c>
      <c r="H30" s="901"/>
      <c r="I30" s="901">
        <v>5</v>
      </c>
      <c r="J30" s="901"/>
      <c r="K30" s="901">
        <v>7</v>
      </c>
      <c r="L30" s="901"/>
      <c r="M30" s="312">
        <v>6</v>
      </c>
      <c r="N30" s="901">
        <v>4</v>
      </c>
      <c r="O30" s="312">
        <v>5</v>
      </c>
      <c r="P30" s="312">
        <v>4</v>
      </c>
      <c r="Q30" s="312">
        <v>6</v>
      </c>
      <c r="R30" s="901"/>
      <c r="S30" s="312"/>
      <c r="T30" s="578"/>
      <c r="U30" s="312">
        <f t="shared" si="0"/>
        <v>142</v>
      </c>
      <c r="V30" s="571">
        <f t="shared" si="1"/>
        <v>5.68</v>
      </c>
      <c r="W30" s="312">
        <v>6</v>
      </c>
      <c r="X30" s="312"/>
      <c r="Y30" s="312">
        <v>5</v>
      </c>
      <c r="Z30" s="312"/>
      <c r="AA30" s="312">
        <v>6</v>
      </c>
      <c r="AB30" s="312">
        <v>3</v>
      </c>
      <c r="AC30" s="312">
        <v>5</v>
      </c>
      <c r="AD30" s="312"/>
      <c r="AE30" s="312">
        <v>5</v>
      </c>
      <c r="AF30" s="312"/>
      <c r="AG30" s="312">
        <v>6</v>
      </c>
      <c r="AH30" s="312"/>
      <c r="AI30" s="312">
        <f t="shared" si="2"/>
        <v>140</v>
      </c>
      <c r="AJ30" s="571">
        <f t="shared" si="3"/>
        <v>5.6</v>
      </c>
      <c r="AK30" s="838">
        <f t="shared" si="4"/>
        <v>5.64</v>
      </c>
      <c r="AL30" s="396" t="str">
        <f t="shared" si="5"/>
        <v>Trung b×nh</v>
      </c>
      <c r="AM30" s="845">
        <f t="shared" si="6"/>
        <v>0</v>
      </c>
      <c r="AN30" s="397" t="str">
        <f t="shared" si="7"/>
        <v>Lªn Líp</v>
      </c>
      <c r="AO30" s="382">
        <v>6</v>
      </c>
      <c r="AP30" s="717"/>
      <c r="AQ30" s="382">
        <v>6</v>
      </c>
      <c r="AR30" s="717"/>
      <c r="AS30" s="382">
        <v>5</v>
      </c>
      <c r="AT30" s="717"/>
      <c r="AU30" s="382">
        <v>6</v>
      </c>
      <c r="AV30" s="717"/>
      <c r="AW30" s="312">
        <v>6</v>
      </c>
      <c r="AX30" s="312"/>
      <c r="AY30" s="382">
        <v>6</v>
      </c>
      <c r="AZ30" s="312"/>
      <c r="BA30" s="382">
        <v>5</v>
      </c>
      <c r="BB30" s="312"/>
      <c r="BC30" s="382">
        <v>6</v>
      </c>
      <c r="BD30" s="312"/>
      <c r="BE30" s="312">
        <v>6</v>
      </c>
      <c r="BF30" s="312"/>
      <c r="BG30" s="382">
        <v>6</v>
      </c>
      <c r="BH30" s="312"/>
      <c r="BI30" s="382">
        <v>6</v>
      </c>
      <c r="BJ30" s="364"/>
      <c r="BK30" s="257">
        <f t="shared" si="8"/>
        <v>204</v>
      </c>
      <c r="BL30" s="434">
        <f t="shared" si="9"/>
        <v>5.828571428571428</v>
      </c>
      <c r="BM30" s="845">
        <f t="shared" si="10"/>
        <v>0</v>
      </c>
      <c r="BN30" s="312">
        <v>6</v>
      </c>
      <c r="BO30" s="802"/>
      <c r="BP30" s="312">
        <v>6</v>
      </c>
      <c r="BQ30" s="802"/>
      <c r="BR30" s="312">
        <v>6</v>
      </c>
      <c r="BS30" s="802"/>
      <c r="BT30" s="312">
        <v>7</v>
      </c>
      <c r="BU30" s="802"/>
      <c r="BV30" s="312">
        <v>5</v>
      </c>
      <c r="BW30" s="802"/>
      <c r="BX30" s="312">
        <v>7</v>
      </c>
      <c r="BY30" s="802"/>
      <c r="BZ30" s="312">
        <v>5</v>
      </c>
      <c r="CA30" s="364"/>
      <c r="CB30" s="258">
        <f t="shared" si="11"/>
        <v>151</v>
      </c>
      <c r="CC30" s="434">
        <f t="shared" si="12"/>
        <v>6.04</v>
      </c>
      <c r="CD30" s="357">
        <f t="shared" si="13"/>
        <v>5.916666666666667</v>
      </c>
      <c r="CE30" s="845">
        <f t="shared" si="14"/>
        <v>0</v>
      </c>
      <c r="CF30" s="256" t="str">
        <f t="shared" si="15"/>
        <v>Trung b×nh</v>
      </c>
      <c r="CG30" s="831" t="str">
        <f t="shared" si="16"/>
        <v>Lªn líp</v>
      </c>
      <c r="CH30" s="312"/>
      <c r="CI30" s="717"/>
      <c r="CJ30" s="312"/>
      <c r="CK30" s="717"/>
      <c r="CL30" s="312"/>
      <c r="CM30" s="717"/>
      <c r="CN30" s="312"/>
      <c r="CO30" s="717"/>
      <c r="CP30" s="312"/>
      <c r="CQ30" s="312"/>
      <c r="CR30" s="312"/>
      <c r="CS30" s="312"/>
      <c r="CT30" s="312"/>
      <c r="CU30" s="312"/>
      <c r="CV30" s="312"/>
      <c r="CW30" s="312"/>
      <c r="CX30" s="312"/>
      <c r="CY30" s="312"/>
      <c r="CZ30" s="312"/>
      <c r="DA30" s="312"/>
      <c r="DB30" s="312"/>
      <c r="DC30" s="365"/>
      <c r="DD30" s="257">
        <f t="shared" si="17"/>
        <v>0</v>
      </c>
      <c r="DE30" s="434">
        <f t="shared" si="18"/>
        <v>0</v>
      </c>
      <c r="DF30" s="845">
        <f t="shared" si="19"/>
        <v>33</v>
      </c>
      <c r="DG30" s="312"/>
      <c r="DH30" s="381"/>
      <c r="DI30" s="312"/>
      <c r="DJ30" s="381"/>
      <c r="DK30" s="312"/>
      <c r="DL30" s="381"/>
      <c r="DM30" s="312"/>
      <c r="DN30" s="381"/>
      <c r="DO30" s="312"/>
      <c r="DP30" s="381"/>
      <c r="DQ30" s="312"/>
      <c r="DR30" s="381"/>
      <c r="DS30" s="312"/>
      <c r="DT30" s="365"/>
      <c r="DU30" s="258">
        <f t="shared" si="20"/>
        <v>0</v>
      </c>
      <c r="DV30" s="434">
        <f t="shared" si="21"/>
        <v>0</v>
      </c>
      <c r="DW30" s="357">
        <f t="shared" si="22"/>
        <v>0</v>
      </c>
      <c r="DX30" s="845">
        <f t="shared" si="23"/>
        <v>58</v>
      </c>
      <c r="DY30" s="256" t="str">
        <f t="shared" si="24"/>
        <v>KÐm</v>
      </c>
      <c r="DZ30" s="832" t="str">
        <f t="shared" si="25"/>
        <v>Lªn líp</v>
      </c>
      <c r="EA30" s="439"/>
      <c r="EB30" s="439"/>
      <c r="EC30" s="439"/>
      <c r="ED30" s="439"/>
      <c r="EE30" s="439"/>
      <c r="EF30" s="439"/>
      <c r="EG30" s="439"/>
      <c r="EH30" s="439"/>
      <c r="EI30" s="440"/>
    </row>
    <row r="31" spans="1:139" ht="13.5" customHeight="1">
      <c r="A31" s="256">
        <v>26</v>
      </c>
      <c r="B31" s="548" t="s">
        <v>417</v>
      </c>
      <c r="C31" s="511" t="s">
        <v>201</v>
      </c>
      <c r="D31" s="511"/>
      <c r="E31" s="515">
        <v>8</v>
      </c>
      <c r="F31" s="512"/>
      <c r="G31" s="512">
        <v>6</v>
      </c>
      <c r="H31" s="512">
        <v>4</v>
      </c>
      <c r="I31" s="512">
        <v>6</v>
      </c>
      <c r="J31" s="512"/>
      <c r="K31" s="512">
        <v>5</v>
      </c>
      <c r="L31" s="512"/>
      <c r="M31" s="512">
        <v>5</v>
      </c>
      <c r="N31" s="512"/>
      <c r="O31" s="512">
        <v>7</v>
      </c>
      <c r="P31" s="512"/>
      <c r="Q31" s="512">
        <v>7</v>
      </c>
      <c r="R31" s="512"/>
      <c r="S31" s="512">
        <v>5</v>
      </c>
      <c r="T31" s="512"/>
      <c r="U31" s="445">
        <f t="shared" si="0"/>
        <v>155</v>
      </c>
      <c r="V31" s="446">
        <f t="shared" si="1"/>
        <v>6.2</v>
      </c>
      <c r="W31" s="513">
        <v>5</v>
      </c>
      <c r="X31" s="513"/>
      <c r="Y31" s="513">
        <v>6</v>
      </c>
      <c r="Z31" s="513">
        <v>3</v>
      </c>
      <c r="AA31" s="513">
        <v>5</v>
      </c>
      <c r="AB31" s="513"/>
      <c r="AC31" s="513">
        <v>7</v>
      </c>
      <c r="AD31" s="513"/>
      <c r="AE31" s="513">
        <v>5</v>
      </c>
      <c r="AF31" s="513"/>
      <c r="AG31" s="513">
        <v>5</v>
      </c>
      <c r="AH31" s="513"/>
      <c r="AI31" s="445">
        <f t="shared" si="2"/>
        <v>134</v>
      </c>
      <c r="AJ31" s="446">
        <f t="shared" si="3"/>
        <v>5.36</v>
      </c>
      <c r="AK31" s="446">
        <f t="shared" si="4"/>
        <v>5.78</v>
      </c>
      <c r="AL31" s="402" t="str">
        <f t="shared" si="5"/>
        <v>Trung b×nh</v>
      </c>
      <c r="AM31" s="845">
        <f t="shared" si="6"/>
        <v>0</v>
      </c>
      <c r="AN31" s="403" t="str">
        <f t="shared" si="7"/>
        <v>Lªn Líp</v>
      </c>
      <c r="AO31" s="660">
        <v>7</v>
      </c>
      <c r="AP31" s="715"/>
      <c r="AQ31" s="660">
        <v>6</v>
      </c>
      <c r="AR31" s="715"/>
      <c r="AS31" s="660">
        <v>6</v>
      </c>
      <c r="AT31" s="715">
        <v>3</v>
      </c>
      <c r="AU31" s="660">
        <v>6</v>
      </c>
      <c r="AV31" s="715"/>
      <c r="AW31" s="660">
        <v>6</v>
      </c>
      <c r="AX31" s="660"/>
      <c r="AY31" s="660">
        <v>6</v>
      </c>
      <c r="AZ31" s="660"/>
      <c r="BA31" s="660">
        <v>5</v>
      </c>
      <c r="BB31" s="660"/>
      <c r="BC31" s="660">
        <v>5</v>
      </c>
      <c r="BD31" s="660"/>
      <c r="BE31" s="660">
        <v>5</v>
      </c>
      <c r="BF31" s="660"/>
      <c r="BG31" s="660">
        <v>6</v>
      </c>
      <c r="BH31" s="660"/>
      <c r="BI31" s="660">
        <v>5</v>
      </c>
      <c r="BJ31" s="512">
        <v>4</v>
      </c>
      <c r="BK31" s="257">
        <f t="shared" si="8"/>
        <v>201</v>
      </c>
      <c r="BL31" s="434">
        <f t="shared" si="9"/>
        <v>5.742857142857143</v>
      </c>
      <c r="BM31" s="845">
        <f t="shared" si="10"/>
        <v>0</v>
      </c>
      <c r="BN31" s="827">
        <v>6</v>
      </c>
      <c r="BO31" s="513">
        <v>3</v>
      </c>
      <c r="BP31" s="827">
        <v>7</v>
      </c>
      <c r="BQ31" s="513"/>
      <c r="BR31" s="827">
        <v>5</v>
      </c>
      <c r="BS31" s="513"/>
      <c r="BT31" s="827">
        <v>5</v>
      </c>
      <c r="BU31" s="513"/>
      <c r="BV31" s="827">
        <v>7</v>
      </c>
      <c r="BW31" s="513"/>
      <c r="BX31" s="827">
        <v>6</v>
      </c>
      <c r="BY31" s="513"/>
      <c r="BZ31" s="827">
        <v>7</v>
      </c>
      <c r="CA31" s="512"/>
      <c r="CB31" s="258">
        <f t="shared" si="11"/>
        <v>151</v>
      </c>
      <c r="CC31" s="434">
        <f t="shared" si="12"/>
        <v>6.04</v>
      </c>
      <c r="CD31" s="357">
        <f t="shared" si="13"/>
        <v>5.866666666666666</v>
      </c>
      <c r="CE31" s="845">
        <f t="shared" si="14"/>
        <v>0</v>
      </c>
      <c r="CF31" s="256" t="str">
        <f t="shared" si="15"/>
        <v>Trung b×nh</v>
      </c>
      <c r="CG31" s="831" t="str">
        <f t="shared" si="16"/>
        <v>Lªn líp</v>
      </c>
      <c r="CH31" s="257"/>
      <c r="CI31" s="713"/>
      <c r="CJ31" s="257"/>
      <c r="CK31" s="713"/>
      <c r="CL31" s="257"/>
      <c r="CM31" s="713"/>
      <c r="CN31" s="257"/>
      <c r="CO31" s="713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8"/>
      <c r="DD31" s="257">
        <f t="shared" si="17"/>
        <v>0</v>
      </c>
      <c r="DE31" s="434">
        <f t="shared" si="18"/>
        <v>0</v>
      </c>
      <c r="DF31" s="845">
        <f t="shared" si="19"/>
        <v>33</v>
      </c>
      <c r="DG31" s="257"/>
      <c r="DH31" s="257"/>
      <c r="DI31" s="257"/>
      <c r="DJ31" s="257"/>
      <c r="DK31" s="257"/>
      <c r="DL31" s="257"/>
      <c r="DM31" s="257"/>
      <c r="DN31" s="257"/>
      <c r="DO31" s="257"/>
      <c r="DP31" s="257"/>
      <c r="DQ31" s="257"/>
      <c r="DR31" s="257"/>
      <c r="DS31" s="257"/>
      <c r="DT31" s="258"/>
      <c r="DU31" s="258">
        <f t="shared" si="20"/>
        <v>0</v>
      </c>
      <c r="DV31" s="434">
        <f t="shared" si="21"/>
        <v>0</v>
      </c>
      <c r="DW31" s="357">
        <f t="shared" si="22"/>
        <v>0</v>
      </c>
      <c r="DX31" s="845">
        <f t="shared" si="23"/>
        <v>58</v>
      </c>
      <c r="DY31" s="256" t="str">
        <f t="shared" si="24"/>
        <v>KÐm</v>
      </c>
      <c r="DZ31" s="832" t="str">
        <f t="shared" si="25"/>
        <v>Lªn líp</v>
      </c>
      <c r="EA31" s="439"/>
      <c r="EB31" s="439"/>
      <c r="EC31" s="439"/>
      <c r="ED31" s="439"/>
      <c r="EE31" s="439"/>
      <c r="EF31" s="439"/>
      <c r="EG31" s="439"/>
      <c r="EH31" s="439"/>
      <c r="EI31" s="440"/>
    </row>
    <row r="32" spans="1:173" s="451" customFormat="1" ht="13.5" customHeight="1">
      <c r="A32" s="256">
        <v>27</v>
      </c>
      <c r="B32" s="232" t="s">
        <v>246</v>
      </c>
      <c r="C32" s="233" t="s">
        <v>127</v>
      </c>
      <c r="D32" s="898">
        <v>33705</v>
      </c>
      <c r="E32" s="257">
        <v>4</v>
      </c>
      <c r="F32" s="257">
        <v>4</v>
      </c>
      <c r="G32" s="257">
        <v>6</v>
      </c>
      <c r="H32" s="257"/>
      <c r="I32" s="257">
        <v>4</v>
      </c>
      <c r="J32" s="257">
        <v>3</v>
      </c>
      <c r="K32" s="257">
        <v>5</v>
      </c>
      <c r="L32" s="257" t="s">
        <v>409</v>
      </c>
      <c r="M32" s="257">
        <v>6</v>
      </c>
      <c r="N32" s="257">
        <v>4</v>
      </c>
      <c r="O32" s="257">
        <v>5</v>
      </c>
      <c r="P32" s="257">
        <v>3</v>
      </c>
      <c r="Q32" s="257">
        <v>6</v>
      </c>
      <c r="R32" s="257"/>
      <c r="S32" s="257"/>
      <c r="T32" s="336"/>
      <c r="U32" s="257">
        <f t="shared" si="0"/>
        <v>122</v>
      </c>
      <c r="V32" s="357">
        <f t="shared" si="1"/>
        <v>4.88</v>
      </c>
      <c r="W32" s="257">
        <v>6</v>
      </c>
      <c r="X32" s="257"/>
      <c r="Y32" s="257">
        <v>5</v>
      </c>
      <c r="Z32" s="257">
        <v>4</v>
      </c>
      <c r="AA32" s="257">
        <v>6</v>
      </c>
      <c r="AB32" s="257"/>
      <c r="AC32" s="257">
        <v>4</v>
      </c>
      <c r="AD32" s="257">
        <v>1</v>
      </c>
      <c r="AE32" s="257">
        <v>6</v>
      </c>
      <c r="AF32" s="257"/>
      <c r="AG32" s="257">
        <v>5</v>
      </c>
      <c r="AH32" s="257"/>
      <c r="AI32" s="257">
        <f t="shared" si="2"/>
        <v>136</v>
      </c>
      <c r="AJ32" s="357">
        <f t="shared" si="3"/>
        <v>5.44</v>
      </c>
      <c r="AK32" s="357">
        <f t="shared" si="4"/>
        <v>5.16</v>
      </c>
      <c r="AL32" s="256" t="str">
        <f t="shared" si="5"/>
        <v>Trung b×nh</v>
      </c>
      <c r="AM32" s="845">
        <f t="shared" si="6"/>
        <v>13</v>
      </c>
      <c r="AN32" s="389" t="str">
        <f t="shared" si="7"/>
        <v>Lªn Líp</v>
      </c>
      <c r="AO32" s="257">
        <v>6</v>
      </c>
      <c r="AP32" s="713"/>
      <c r="AQ32" s="257"/>
      <c r="AR32" s="713"/>
      <c r="AS32" s="257">
        <v>6</v>
      </c>
      <c r="AT32" s="713">
        <v>4</v>
      </c>
      <c r="AU32" s="257">
        <v>5</v>
      </c>
      <c r="AV32" s="713"/>
      <c r="AW32" s="257"/>
      <c r="AX32" s="257"/>
      <c r="AY32" s="257">
        <v>5</v>
      </c>
      <c r="AZ32" s="257"/>
      <c r="BA32" s="257">
        <v>6</v>
      </c>
      <c r="BB32" s="257"/>
      <c r="BC32" s="257"/>
      <c r="BD32" s="257"/>
      <c r="BE32" s="257">
        <v>4</v>
      </c>
      <c r="BF32" s="257">
        <v>3</v>
      </c>
      <c r="BG32" s="257"/>
      <c r="BH32" s="257"/>
      <c r="BI32" s="257"/>
      <c r="BJ32" s="258"/>
      <c r="BK32" s="257">
        <f t="shared" si="8"/>
        <v>96</v>
      </c>
      <c r="BL32" s="434">
        <f t="shared" si="9"/>
        <v>2.742857142857143</v>
      </c>
      <c r="BM32" s="845">
        <f t="shared" si="10"/>
        <v>33</v>
      </c>
      <c r="BN32" s="257">
        <v>6</v>
      </c>
      <c r="BO32" s="257">
        <v>4</v>
      </c>
      <c r="BP32" s="257">
        <v>5</v>
      </c>
      <c r="BQ32" s="257"/>
      <c r="BR32" s="257">
        <v>7</v>
      </c>
      <c r="BS32" s="257"/>
      <c r="BT32" s="257">
        <v>6</v>
      </c>
      <c r="BU32" s="257"/>
      <c r="BV32" s="257">
        <v>5</v>
      </c>
      <c r="BW32" s="257">
        <v>4</v>
      </c>
      <c r="BX32" s="257">
        <v>6</v>
      </c>
      <c r="BY32" s="257"/>
      <c r="BZ32" s="257">
        <v>6</v>
      </c>
      <c r="CA32" s="258"/>
      <c r="CB32" s="258">
        <f t="shared" si="11"/>
        <v>148</v>
      </c>
      <c r="CC32" s="434">
        <f t="shared" si="12"/>
        <v>5.92</v>
      </c>
      <c r="CD32" s="357">
        <f t="shared" si="13"/>
        <v>4.066666666666666</v>
      </c>
      <c r="CE32" s="845">
        <f t="shared" si="14"/>
        <v>33</v>
      </c>
      <c r="CF32" s="256" t="str">
        <f t="shared" si="15"/>
        <v>YÕu</v>
      </c>
      <c r="CG32" s="831" t="str">
        <f t="shared" si="16"/>
        <v>Ngõng häc</v>
      </c>
      <c r="CH32" s="445"/>
      <c r="CI32" s="715"/>
      <c r="CJ32" s="445"/>
      <c r="CK32" s="715"/>
      <c r="CL32" s="445"/>
      <c r="CM32" s="715"/>
      <c r="CN32" s="445"/>
      <c r="CO32" s="715"/>
      <c r="CP32" s="445"/>
      <c r="CQ32" s="445"/>
      <c r="CR32" s="445"/>
      <c r="CS32" s="445"/>
      <c r="CT32" s="445"/>
      <c r="CU32" s="445"/>
      <c r="CV32" s="445"/>
      <c r="CW32" s="445"/>
      <c r="CX32" s="445"/>
      <c r="CY32" s="445"/>
      <c r="CZ32" s="445"/>
      <c r="DA32" s="445"/>
      <c r="DB32" s="445"/>
      <c r="DC32" s="550"/>
      <c r="DD32" s="257">
        <f t="shared" si="17"/>
        <v>0</v>
      </c>
      <c r="DE32" s="434">
        <f t="shared" si="18"/>
        <v>0</v>
      </c>
      <c r="DF32" s="845">
        <f t="shared" si="19"/>
        <v>66</v>
      </c>
      <c r="DG32" s="445"/>
      <c r="DH32" s="445"/>
      <c r="DI32" s="445"/>
      <c r="DJ32" s="445"/>
      <c r="DK32" s="445"/>
      <c r="DL32" s="445"/>
      <c r="DM32" s="445"/>
      <c r="DN32" s="445"/>
      <c r="DO32" s="445"/>
      <c r="DP32" s="445"/>
      <c r="DQ32" s="445"/>
      <c r="DR32" s="445"/>
      <c r="DS32" s="445"/>
      <c r="DT32" s="550"/>
      <c r="DU32" s="258">
        <f t="shared" si="20"/>
        <v>0</v>
      </c>
      <c r="DV32" s="434">
        <f t="shared" si="21"/>
        <v>0</v>
      </c>
      <c r="DW32" s="357">
        <f t="shared" si="22"/>
        <v>0</v>
      </c>
      <c r="DX32" s="845">
        <f t="shared" si="23"/>
        <v>91</v>
      </c>
      <c r="DY32" s="256" t="str">
        <f t="shared" si="24"/>
        <v>KÐm</v>
      </c>
      <c r="DZ32" s="832" t="str">
        <f t="shared" si="25"/>
        <v>Ngõng häc</v>
      </c>
      <c r="EA32" s="561"/>
      <c r="EB32" s="561"/>
      <c r="EC32" s="561"/>
      <c r="ED32" s="561"/>
      <c r="EE32" s="561"/>
      <c r="EF32" s="561"/>
      <c r="EG32" s="561"/>
      <c r="EH32" s="561"/>
      <c r="EI32" s="563"/>
      <c r="EJ32" s="450"/>
      <c r="EK32" s="450"/>
      <c r="EL32" s="450"/>
      <c r="EM32" s="450"/>
      <c r="EN32" s="450"/>
      <c r="EO32" s="450"/>
      <c r="EP32" s="450"/>
      <c r="EQ32" s="450"/>
      <c r="ER32" s="450"/>
      <c r="ES32" s="450"/>
      <c r="ET32" s="450"/>
      <c r="EU32" s="450"/>
      <c r="EV32" s="450"/>
      <c r="EW32" s="450"/>
      <c r="EX32" s="450"/>
      <c r="EY32" s="450"/>
      <c r="EZ32" s="450"/>
      <c r="FA32" s="450"/>
      <c r="FB32" s="450"/>
      <c r="FC32" s="450"/>
      <c r="FD32" s="450"/>
      <c r="FE32" s="450"/>
      <c r="FF32" s="450"/>
      <c r="FG32" s="450"/>
      <c r="FH32" s="450"/>
      <c r="FI32" s="450"/>
      <c r="FJ32" s="450"/>
      <c r="FK32" s="450"/>
      <c r="FL32" s="450"/>
      <c r="FM32" s="450"/>
      <c r="FN32" s="450"/>
      <c r="FO32" s="450"/>
      <c r="FP32" s="450"/>
      <c r="FQ32" s="450"/>
    </row>
    <row r="33" spans="1:139" ht="13.5" customHeight="1">
      <c r="A33" s="256">
        <v>28</v>
      </c>
      <c r="B33" s="548" t="s">
        <v>218</v>
      </c>
      <c r="C33" s="511" t="s">
        <v>204</v>
      </c>
      <c r="D33" s="511"/>
      <c r="E33" s="515">
        <v>6</v>
      </c>
      <c r="F33" s="512"/>
      <c r="G33" s="512">
        <v>5</v>
      </c>
      <c r="H33" s="512"/>
      <c r="I33" s="512">
        <v>5</v>
      </c>
      <c r="J33" s="512"/>
      <c r="K33" s="512">
        <v>5</v>
      </c>
      <c r="L33" s="512"/>
      <c r="M33" s="512">
        <v>6</v>
      </c>
      <c r="N33" s="512"/>
      <c r="O33" s="512">
        <v>5</v>
      </c>
      <c r="P33" s="512">
        <v>2</v>
      </c>
      <c r="Q33" s="512">
        <v>7</v>
      </c>
      <c r="R33" s="512"/>
      <c r="S33" s="512"/>
      <c r="T33" s="512"/>
      <c r="U33" s="445">
        <f t="shared" si="0"/>
        <v>133</v>
      </c>
      <c r="V33" s="446">
        <f t="shared" si="1"/>
        <v>5.32</v>
      </c>
      <c r="W33" s="513">
        <v>7</v>
      </c>
      <c r="X33" s="513"/>
      <c r="Y33" s="513">
        <v>5</v>
      </c>
      <c r="Z33" s="513"/>
      <c r="AA33" s="513">
        <v>6</v>
      </c>
      <c r="AB33" s="513"/>
      <c r="AC33" s="513">
        <v>5</v>
      </c>
      <c r="AD33" s="513"/>
      <c r="AE33" s="513">
        <v>6</v>
      </c>
      <c r="AF33" s="513"/>
      <c r="AG33" s="513">
        <v>5</v>
      </c>
      <c r="AH33" s="513">
        <v>4</v>
      </c>
      <c r="AI33" s="445">
        <f t="shared" si="2"/>
        <v>146</v>
      </c>
      <c r="AJ33" s="446">
        <f t="shared" si="3"/>
        <v>5.84</v>
      </c>
      <c r="AK33" s="446">
        <f t="shared" si="4"/>
        <v>5.58</v>
      </c>
      <c r="AL33" s="402" t="str">
        <f t="shared" si="5"/>
        <v>Trung b×nh</v>
      </c>
      <c r="AM33" s="845">
        <f t="shared" si="6"/>
        <v>0</v>
      </c>
      <c r="AN33" s="403" t="str">
        <f t="shared" si="7"/>
        <v>Lªn Líp</v>
      </c>
      <c r="AO33" s="660">
        <v>5</v>
      </c>
      <c r="AP33" s="715"/>
      <c r="AQ33" s="660">
        <v>6</v>
      </c>
      <c r="AR33" s="715"/>
      <c r="AS33" s="660">
        <v>6</v>
      </c>
      <c r="AT33" s="715" t="s">
        <v>432</v>
      </c>
      <c r="AU33" s="660">
        <v>5</v>
      </c>
      <c r="AV33" s="715"/>
      <c r="AW33" s="660">
        <v>7</v>
      </c>
      <c r="AX33" s="660"/>
      <c r="AY33" s="660">
        <v>6</v>
      </c>
      <c r="AZ33" s="660"/>
      <c r="BA33" s="660">
        <v>5</v>
      </c>
      <c r="BB33" s="660">
        <v>4</v>
      </c>
      <c r="BC33" s="660">
        <v>6</v>
      </c>
      <c r="BD33" s="660"/>
      <c r="BE33" s="660">
        <v>6</v>
      </c>
      <c r="BF33" s="660"/>
      <c r="BG33" s="660">
        <v>6</v>
      </c>
      <c r="BH33" s="660"/>
      <c r="BI33" s="660">
        <v>6</v>
      </c>
      <c r="BJ33" s="512"/>
      <c r="BK33" s="257">
        <f t="shared" si="8"/>
        <v>204</v>
      </c>
      <c r="BL33" s="434">
        <f t="shared" si="9"/>
        <v>5.828571428571428</v>
      </c>
      <c r="BM33" s="845">
        <f t="shared" si="10"/>
        <v>0</v>
      </c>
      <c r="BN33" s="827">
        <v>6</v>
      </c>
      <c r="BO33" s="513">
        <v>3</v>
      </c>
      <c r="BP33" s="827">
        <v>6</v>
      </c>
      <c r="BQ33" s="513"/>
      <c r="BR33" s="827">
        <v>6</v>
      </c>
      <c r="BS33" s="513"/>
      <c r="BT33" s="827">
        <v>6</v>
      </c>
      <c r="BU33" s="513"/>
      <c r="BV33" s="827">
        <v>7</v>
      </c>
      <c r="BW33" s="513"/>
      <c r="BX33" s="827">
        <v>5</v>
      </c>
      <c r="BY33" s="513"/>
      <c r="BZ33" s="827">
        <v>5</v>
      </c>
      <c r="CA33" s="512">
        <v>3</v>
      </c>
      <c r="CB33" s="258">
        <f t="shared" si="11"/>
        <v>147</v>
      </c>
      <c r="CC33" s="434">
        <f t="shared" si="12"/>
        <v>5.88</v>
      </c>
      <c r="CD33" s="357">
        <f t="shared" si="13"/>
        <v>5.85</v>
      </c>
      <c r="CE33" s="845">
        <f t="shared" si="14"/>
        <v>0</v>
      </c>
      <c r="CF33" s="256" t="str">
        <f t="shared" si="15"/>
        <v>Trung b×nh</v>
      </c>
      <c r="CG33" s="831" t="str">
        <f t="shared" si="16"/>
        <v>Lªn líp</v>
      </c>
      <c r="CH33" s="257"/>
      <c r="CI33" s="713"/>
      <c r="CJ33" s="257"/>
      <c r="CK33" s="713"/>
      <c r="CL33" s="257"/>
      <c r="CM33" s="713"/>
      <c r="CN33" s="257"/>
      <c r="CO33" s="713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8"/>
      <c r="DD33" s="257">
        <f t="shared" si="17"/>
        <v>0</v>
      </c>
      <c r="DE33" s="434">
        <f t="shared" si="18"/>
        <v>0</v>
      </c>
      <c r="DF33" s="845">
        <f t="shared" si="19"/>
        <v>33</v>
      </c>
      <c r="DG33" s="257"/>
      <c r="DH33" s="257"/>
      <c r="DI33" s="257"/>
      <c r="DJ33" s="257"/>
      <c r="DK33" s="257"/>
      <c r="DL33" s="257"/>
      <c r="DM33" s="257"/>
      <c r="DN33" s="257"/>
      <c r="DO33" s="257"/>
      <c r="DP33" s="257"/>
      <c r="DQ33" s="257"/>
      <c r="DR33" s="257"/>
      <c r="DS33" s="257"/>
      <c r="DT33" s="258"/>
      <c r="DU33" s="258">
        <f t="shared" si="20"/>
        <v>0</v>
      </c>
      <c r="DV33" s="434">
        <f t="shared" si="21"/>
        <v>0</v>
      </c>
      <c r="DW33" s="357">
        <f t="shared" si="22"/>
        <v>0</v>
      </c>
      <c r="DX33" s="845">
        <f t="shared" si="23"/>
        <v>58</v>
      </c>
      <c r="DY33" s="256" t="str">
        <f t="shared" si="24"/>
        <v>KÐm</v>
      </c>
      <c r="DZ33" s="832" t="str">
        <f t="shared" si="25"/>
        <v>Lªn líp</v>
      </c>
      <c r="EA33" s="439"/>
      <c r="EB33" s="439"/>
      <c r="EC33" s="439"/>
      <c r="ED33" s="439"/>
      <c r="EE33" s="439"/>
      <c r="EF33" s="439"/>
      <c r="EG33" s="439"/>
      <c r="EH33" s="439"/>
      <c r="EI33" s="440"/>
    </row>
    <row r="34" spans="1:139" ht="13.5" customHeight="1">
      <c r="A34" s="256">
        <v>29</v>
      </c>
      <c r="B34" s="234" t="s">
        <v>265</v>
      </c>
      <c r="C34" s="235" t="s">
        <v>264</v>
      </c>
      <c r="D34" s="783" t="s">
        <v>497</v>
      </c>
      <c r="E34" s="257">
        <v>7</v>
      </c>
      <c r="F34" s="257"/>
      <c r="G34" s="257">
        <v>6</v>
      </c>
      <c r="H34" s="257"/>
      <c r="I34" s="257">
        <v>5</v>
      </c>
      <c r="J34" s="257"/>
      <c r="K34" s="257">
        <v>5</v>
      </c>
      <c r="L34" s="257" t="s">
        <v>425</v>
      </c>
      <c r="M34" s="257">
        <v>5</v>
      </c>
      <c r="N34" s="257"/>
      <c r="O34" s="257">
        <v>5</v>
      </c>
      <c r="P34" s="257">
        <v>3</v>
      </c>
      <c r="Q34" s="257">
        <v>5</v>
      </c>
      <c r="R34" s="257"/>
      <c r="S34" s="257"/>
      <c r="T34" s="258"/>
      <c r="U34" s="257">
        <f t="shared" si="0"/>
        <v>139</v>
      </c>
      <c r="V34" s="357">
        <f t="shared" si="1"/>
        <v>5.56</v>
      </c>
      <c r="W34" s="257">
        <v>6</v>
      </c>
      <c r="X34" s="257">
        <v>4</v>
      </c>
      <c r="Y34" s="257">
        <v>5</v>
      </c>
      <c r="Z34" s="257"/>
      <c r="AA34" s="257">
        <v>7</v>
      </c>
      <c r="AB34" s="257"/>
      <c r="AC34" s="257">
        <v>6</v>
      </c>
      <c r="AD34" s="257"/>
      <c r="AE34" s="257">
        <v>6</v>
      </c>
      <c r="AF34" s="257"/>
      <c r="AG34" s="257">
        <v>5</v>
      </c>
      <c r="AH34" s="257"/>
      <c r="AI34" s="257">
        <f t="shared" si="2"/>
        <v>145</v>
      </c>
      <c r="AJ34" s="357">
        <f t="shared" si="3"/>
        <v>5.8</v>
      </c>
      <c r="AK34" s="357">
        <f t="shared" si="4"/>
        <v>5.68</v>
      </c>
      <c r="AL34" s="256" t="str">
        <f t="shared" si="5"/>
        <v>Trung b×nh</v>
      </c>
      <c r="AM34" s="845">
        <f t="shared" si="6"/>
        <v>0</v>
      </c>
      <c r="AN34" s="389" t="str">
        <f t="shared" si="7"/>
        <v>Lªn Líp</v>
      </c>
      <c r="AO34" s="257">
        <v>7</v>
      </c>
      <c r="AP34" s="713"/>
      <c r="AQ34" s="257"/>
      <c r="AR34" s="713"/>
      <c r="AS34" s="257">
        <v>5</v>
      </c>
      <c r="AT34" s="713"/>
      <c r="AU34" s="257">
        <v>7</v>
      </c>
      <c r="AV34" s="713"/>
      <c r="AW34" s="257">
        <v>6</v>
      </c>
      <c r="AX34" s="257"/>
      <c r="AY34" s="257">
        <v>8</v>
      </c>
      <c r="AZ34" s="257"/>
      <c r="BA34" s="257">
        <v>5</v>
      </c>
      <c r="BB34" s="257"/>
      <c r="BC34" s="257">
        <v>5</v>
      </c>
      <c r="BD34" s="257"/>
      <c r="BE34" s="257">
        <v>6</v>
      </c>
      <c r="BF34" s="257"/>
      <c r="BG34" s="257">
        <v>3</v>
      </c>
      <c r="BH34" s="257">
        <v>2</v>
      </c>
      <c r="BI34" s="257">
        <v>5</v>
      </c>
      <c r="BJ34" s="258"/>
      <c r="BK34" s="257">
        <f t="shared" si="8"/>
        <v>174</v>
      </c>
      <c r="BL34" s="434">
        <f t="shared" si="9"/>
        <v>4.9714285714285715</v>
      </c>
      <c r="BM34" s="845">
        <f t="shared" si="10"/>
        <v>8</v>
      </c>
      <c r="BN34" s="257">
        <v>5</v>
      </c>
      <c r="BO34" s="257">
        <v>3</v>
      </c>
      <c r="BP34" s="257">
        <v>5</v>
      </c>
      <c r="BQ34" s="257"/>
      <c r="BR34" s="257">
        <v>7</v>
      </c>
      <c r="BS34" s="257"/>
      <c r="BT34" s="257">
        <v>7</v>
      </c>
      <c r="BU34" s="257"/>
      <c r="BV34" s="257">
        <v>5</v>
      </c>
      <c r="BW34" s="257"/>
      <c r="BX34" s="257">
        <v>6</v>
      </c>
      <c r="BY34" s="257"/>
      <c r="BZ34" s="257">
        <v>5</v>
      </c>
      <c r="CA34" s="258">
        <v>3</v>
      </c>
      <c r="CB34" s="258">
        <f t="shared" si="11"/>
        <v>144</v>
      </c>
      <c r="CC34" s="434">
        <f t="shared" si="12"/>
        <v>5.76</v>
      </c>
      <c r="CD34" s="357">
        <f t="shared" si="13"/>
        <v>5.3</v>
      </c>
      <c r="CE34" s="845">
        <f t="shared" si="14"/>
        <v>8</v>
      </c>
      <c r="CF34" s="256" t="str">
        <f t="shared" si="15"/>
        <v>Trung b×nh</v>
      </c>
      <c r="CG34" s="831" t="str">
        <f t="shared" si="16"/>
        <v>Lªn líp</v>
      </c>
      <c r="CH34" s="257"/>
      <c r="CI34" s="713"/>
      <c r="CJ34" s="257"/>
      <c r="CK34" s="713"/>
      <c r="CL34" s="257"/>
      <c r="CM34" s="713"/>
      <c r="CN34" s="257"/>
      <c r="CO34" s="713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8"/>
      <c r="DD34" s="257">
        <f t="shared" si="17"/>
        <v>0</v>
      </c>
      <c r="DE34" s="434">
        <f t="shared" si="18"/>
        <v>0</v>
      </c>
      <c r="DF34" s="845">
        <f t="shared" si="19"/>
        <v>41</v>
      </c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8"/>
      <c r="DU34" s="258">
        <f t="shared" si="20"/>
        <v>0</v>
      </c>
      <c r="DV34" s="434">
        <f t="shared" si="21"/>
        <v>0</v>
      </c>
      <c r="DW34" s="357">
        <f t="shared" si="22"/>
        <v>0</v>
      </c>
      <c r="DX34" s="845">
        <f t="shared" si="23"/>
        <v>66</v>
      </c>
      <c r="DY34" s="256" t="str">
        <f t="shared" si="24"/>
        <v>KÐm</v>
      </c>
      <c r="DZ34" s="832" t="str">
        <f t="shared" si="25"/>
        <v>Lªn líp</v>
      </c>
      <c r="EA34" s="439"/>
      <c r="EB34" s="439"/>
      <c r="EC34" s="439"/>
      <c r="ED34" s="439"/>
      <c r="EE34" s="439"/>
      <c r="EF34" s="439"/>
      <c r="EG34" s="439"/>
      <c r="EH34" s="439"/>
      <c r="EI34" s="440"/>
    </row>
    <row r="35" spans="1:139" ht="13.5" customHeight="1">
      <c r="A35" s="256">
        <v>30</v>
      </c>
      <c r="B35" s="556" t="s">
        <v>375</v>
      </c>
      <c r="C35" s="557" t="s">
        <v>37</v>
      </c>
      <c r="D35" s="557"/>
      <c r="E35" s="445">
        <v>6</v>
      </c>
      <c r="F35" s="445" t="s">
        <v>432</v>
      </c>
      <c r="G35" s="445">
        <v>5</v>
      </c>
      <c r="H35" s="445"/>
      <c r="I35" s="445">
        <v>6</v>
      </c>
      <c r="J35" s="445"/>
      <c r="K35" s="445">
        <v>5</v>
      </c>
      <c r="L35" s="445" t="s">
        <v>425</v>
      </c>
      <c r="M35" s="445">
        <v>6</v>
      </c>
      <c r="N35" s="445"/>
      <c r="O35" s="445"/>
      <c r="P35" s="445"/>
      <c r="Q35" s="445">
        <v>5</v>
      </c>
      <c r="R35" s="445"/>
      <c r="S35" s="445"/>
      <c r="T35" s="512"/>
      <c r="U35" s="445">
        <f t="shared" si="0"/>
        <v>123</v>
      </c>
      <c r="V35" s="446">
        <f t="shared" si="1"/>
        <v>4.92</v>
      </c>
      <c r="W35" s="513">
        <v>5</v>
      </c>
      <c r="X35" s="513">
        <v>2</v>
      </c>
      <c r="Y35" s="513">
        <v>5</v>
      </c>
      <c r="Z35" s="513"/>
      <c r="AA35" s="513">
        <v>5</v>
      </c>
      <c r="AB35" s="513"/>
      <c r="AC35" s="513">
        <v>5</v>
      </c>
      <c r="AD35" s="513"/>
      <c r="AE35" s="513">
        <v>5</v>
      </c>
      <c r="AF35" s="513"/>
      <c r="AG35" s="513">
        <v>5</v>
      </c>
      <c r="AH35" s="513"/>
      <c r="AI35" s="445">
        <f t="shared" si="2"/>
        <v>125</v>
      </c>
      <c r="AJ35" s="446">
        <f t="shared" si="3"/>
        <v>5</v>
      </c>
      <c r="AK35" s="446">
        <f t="shared" si="4"/>
        <v>4.96</v>
      </c>
      <c r="AL35" s="402" t="str">
        <f t="shared" si="5"/>
        <v>YÕu</v>
      </c>
      <c r="AM35" s="845">
        <f t="shared" si="6"/>
        <v>3</v>
      </c>
      <c r="AN35" s="403" t="str">
        <f t="shared" si="7"/>
        <v>Ngõng häc</v>
      </c>
      <c r="AO35" s="660">
        <v>7</v>
      </c>
      <c r="AP35" s="715"/>
      <c r="AQ35" s="660"/>
      <c r="AR35" s="715"/>
      <c r="AS35" s="660">
        <v>5</v>
      </c>
      <c r="AT35" s="715"/>
      <c r="AU35" s="660">
        <v>6</v>
      </c>
      <c r="AV35" s="715"/>
      <c r="AW35" s="660">
        <v>5</v>
      </c>
      <c r="AX35" s="660"/>
      <c r="AY35" s="660">
        <v>6</v>
      </c>
      <c r="AZ35" s="660"/>
      <c r="BA35" s="660">
        <v>5</v>
      </c>
      <c r="BB35" s="660"/>
      <c r="BC35" s="660">
        <v>6</v>
      </c>
      <c r="BD35" s="660"/>
      <c r="BE35" s="660">
        <v>6</v>
      </c>
      <c r="BF35" s="660"/>
      <c r="BG35" s="660">
        <v>3</v>
      </c>
      <c r="BH35" s="660">
        <v>3</v>
      </c>
      <c r="BI35" s="660">
        <v>5</v>
      </c>
      <c r="BJ35" s="512"/>
      <c r="BK35" s="257">
        <f t="shared" si="8"/>
        <v>165</v>
      </c>
      <c r="BL35" s="434">
        <f t="shared" si="9"/>
        <v>4.714285714285714</v>
      </c>
      <c r="BM35" s="845">
        <f t="shared" si="10"/>
        <v>11</v>
      </c>
      <c r="BN35" s="827">
        <v>6</v>
      </c>
      <c r="BO35" s="513"/>
      <c r="BP35" s="827">
        <v>6</v>
      </c>
      <c r="BQ35" s="513"/>
      <c r="BR35" s="827">
        <v>6</v>
      </c>
      <c r="BS35" s="513"/>
      <c r="BT35" s="827">
        <v>6</v>
      </c>
      <c r="BU35" s="513"/>
      <c r="BV35" s="827">
        <v>6</v>
      </c>
      <c r="BW35" s="513"/>
      <c r="BX35" s="827">
        <v>5</v>
      </c>
      <c r="BY35" s="513">
        <v>4</v>
      </c>
      <c r="BZ35" s="827">
        <v>5</v>
      </c>
      <c r="CA35" s="512"/>
      <c r="CB35" s="258">
        <f t="shared" si="11"/>
        <v>144</v>
      </c>
      <c r="CC35" s="434">
        <f t="shared" si="12"/>
        <v>5.76</v>
      </c>
      <c r="CD35" s="357">
        <f t="shared" si="13"/>
        <v>5.15</v>
      </c>
      <c r="CE35" s="845">
        <f t="shared" si="14"/>
        <v>11</v>
      </c>
      <c r="CF35" s="256" t="str">
        <f t="shared" si="15"/>
        <v>Trung b×nh</v>
      </c>
      <c r="CG35" s="831" t="str">
        <f t="shared" si="16"/>
        <v>Lªn líp</v>
      </c>
      <c r="CH35" s="257"/>
      <c r="CI35" s="713"/>
      <c r="CJ35" s="257"/>
      <c r="CK35" s="713"/>
      <c r="CL35" s="257"/>
      <c r="CM35" s="713"/>
      <c r="CN35" s="257"/>
      <c r="CO35" s="713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8"/>
      <c r="DD35" s="257">
        <f t="shared" si="17"/>
        <v>0</v>
      </c>
      <c r="DE35" s="434">
        <f t="shared" si="18"/>
        <v>0</v>
      </c>
      <c r="DF35" s="845">
        <f t="shared" si="19"/>
        <v>44</v>
      </c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  <c r="DQ35" s="257"/>
      <c r="DR35" s="257"/>
      <c r="DS35" s="257"/>
      <c r="DT35" s="258"/>
      <c r="DU35" s="258">
        <f t="shared" si="20"/>
        <v>0</v>
      </c>
      <c r="DV35" s="434">
        <f t="shared" si="21"/>
        <v>0</v>
      </c>
      <c r="DW35" s="357">
        <f t="shared" si="22"/>
        <v>0</v>
      </c>
      <c r="DX35" s="845">
        <f t="shared" si="23"/>
        <v>69</v>
      </c>
      <c r="DY35" s="256" t="str">
        <f t="shared" si="24"/>
        <v>KÐm</v>
      </c>
      <c r="DZ35" s="832" t="str">
        <f t="shared" si="25"/>
        <v>Lªn líp</v>
      </c>
      <c r="EA35" s="439"/>
      <c r="EB35" s="439"/>
      <c r="EC35" s="439"/>
      <c r="ED35" s="439"/>
      <c r="EE35" s="439"/>
      <c r="EF35" s="439"/>
      <c r="EG35" s="439"/>
      <c r="EH35" s="439"/>
      <c r="EI35" s="440"/>
    </row>
    <row r="36" spans="1:152" ht="13.5" customHeight="1">
      <c r="A36" s="256">
        <v>31</v>
      </c>
      <c r="B36" s="548" t="s">
        <v>422</v>
      </c>
      <c r="C36" s="510" t="s">
        <v>423</v>
      </c>
      <c r="D36" s="510"/>
      <c r="E36" s="515">
        <v>8</v>
      </c>
      <c r="F36" s="512"/>
      <c r="G36" s="512">
        <v>5</v>
      </c>
      <c r="H36" s="512">
        <v>3</v>
      </c>
      <c r="I36" s="512">
        <v>6</v>
      </c>
      <c r="J36" s="512"/>
      <c r="K36" s="512">
        <v>6</v>
      </c>
      <c r="L36" s="512">
        <v>4</v>
      </c>
      <c r="M36" s="512">
        <v>7</v>
      </c>
      <c r="N36" s="512"/>
      <c r="O36" s="512">
        <v>5</v>
      </c>
      <c r="P36" s="512"/>
      <c r="Q36" s="512">
        <v>7</v>
      </c>
      <c r="R36" s="512"/>
      <c r="S36" s="512">
        <v>5</v>
      </c>
      <c r="T36" s="512"/>
      <c r="U36" s="445">
        <f t="shared" si="0"/>
        <v>156</v>
      </c>
      <c r="V36" s="446">
        <f t="shared" si="1"/>
        <v>6.24</v>
      </c>
      <c r="W36" s="513">
        <v>5</v>
      </c>
      <c r="X36" s="513"/>
      <c r="Y36" s="513">
        <v>6</v>
      </c>
      <c r="Z36" s="513">
        <v>4</v>
      </c>
      <c r="AA36" s="513">
        <v>8</v>
      </c>
      <c r="AB36" s="513"/>
      <c r="AC36" s="513">
        <v>6</v>
      </c>
      <c r="AD36" s="513"/>
      <c r="AE36" s="513">
        <v>5</v>
      </c>
      <c r="AF36" s="513"/>
      <c r="AG36" s="513">
        <v>7</v>
      </c>
      <c r="AH36" s="513"/>
      <c r="AI36" s="445">
        <f t="shared" si="2"/>
        <v>150</v>
      </c>
      <c r="AJ36" s="446">
        <f t="shared" si="3"/>
        <v>6</v>
      </c>
      <c r="AK36" s="446">
        <f t="shared" si="4"/>
        <v>6.12</v>
      </c>
      <c r="AL36" s="402" t="str">
        <f t="shared" si="5"/>
        <v>TB Kh¸</v>
      </c>
      <c r="AM36" s="845">
        <f t="shared" si="6"/>
        <v>0</v>
      </c>
      <c r="AN36" s="403" t="str">
        <f t="shared" si="7"/>
        <v>Lªn Líp</v>
      </c>
      <c r="AO36" s="660">
        <v>6</v>
      </c>
      <c r="AP36" s="715"/>
      <c r="AQ36" s="660">
        <v>5</v>
      </c>
      <c r="AR36" s="715"/>
      <c r="AS36" s="660">
        <v>6</v>
      </c>
      <c r="AT36" s="715"/>
      <c r="AU36" s="660">
        <v>6</v>
      </c>
      <c r="AV36" s="715"/>
      <c r="AW36" s="660">
        <v>7</v>
      </c>
      <c r="AX36" s="660"/>
      <c r="AY36" s="660">
        <v>6</v>
      </c>
      <c r="AZ36" s="660"/>
      <c r="BA36" s="660">
        <v>5</v>
      </c>
      <c r="BB36" s="660"/>
      <c r="BC36" s="660">
        <v>4</v>
      </c>
      <c r="BD36" s="660"/>
      <c r="BE36" s="660">
        <v>5</v>
      </c>
      <c r="BF36" s="660"/>
      <c r="BG36" s="660">
        <v>5</v>
      </c>
      <c r="BH36" s="660"/>
      <c r="BI36" s="660"/>
      <c r="BJ36" s="512"/>
      <c r="BK36" s="257">
        <f t="shared" si="8"/>
        <v>175</v>
      </c>
      <c r="BL36" s="434">
        <f t="shared" si="9"/>
        <v>5</v>
      </c>
      <c r="BM36" s="845">
        <f t="shared" si="10"/>
        <v>6</v>
      </c>
      <c r="BN36" s="827">
        <v>6</v>
      </c>
      <c r="BO36" s="513"/>
      <c r="BP36" s="827">
        <v>6</v>
      </c>
      <c r="BQ36" s="513"/>
      <c r="BR36" s="827">
        <v>6</v>
      </c>
      <c r="BS36" s="513"/>
      <c r="BT36" s="827">
        <v>4</v>
      </c>
      <c r="BU36" s="513">
        <v>3</v>
      </c>
      <c r="BV36" s="827">
        <v>7</v>
      </c>
      <c r="BW36" s="513"/>
      <c r="BX36" s="827">
        <v>5</v>
      </c>
      <c r="BY36" s="513"/>
      <c r="BZ36" s="827">
        <v>6</v>
      </c>
      <c r="CA36" s="512"/>
      <c r="CB36" s="258">
        <f t="shared" si="11"/>
        <v>142</v>
      </c>
      <c r="CC36" s="434">
        <f t="shared" si="12"/>
        <v>5.68</v>
      </c>
      <c r="CD36" s="357">
        <f t="shared" si="13"/>
        <v>5.283333333333333</v>
      </c>
      <c r="CE36" s="845">
        <f t="shared" si="14"/>
        <v>10</v>
      </c>
      <c r="CF36" s="256" t="str">
        <f t="shared" si="15"/>
        <v>Trung b×nh</v>
      </c>
      <c r="CG36" s="831" t="str">
        <f t="shared" si="16"/>
        <v>Lªn líp</v>
      </c>
      <c r="CH36" s="362"/>
      <c r="CI36" s="713"/>
      <c r="CJ36" s="362"/>
      <c r="CK36" s="713"/>
      <c r="CL36" s="362"/>
      <c r="CM36" s="713"/>
      <c r="CN36" s="362"/>
      <c r="CO36" s="713"/>
      <c r="CP36" s="362"/>
      <c r="CQ36" s="362"/>
      <c r="CR36" s="362"/>
      <c r="CS36" s="362"/>
      <c r="CT36" s="362"/>
      <c r="CU36" s="362"/>
      <c r="CV36" s="362"/>
      <c r="CW36" s="362"/>
      <c r="CX36" s="362"/>
      <c r="CY36" s="362"/>
      <c r="CZ36" s="362"/>
      <c r="DA36" s="362"/>
      <c r="DB36" s="362"/>
      <c r="DC36" s="432"/>
      <c r="DD36" s="257">
        <f t="shared" si="17"/>
        <v>0</v>
      </c>
      <c r="DE36" s="434">
        <f t="shared" si="18"/>
        <v>0</v>
      </c>
      <c r="DF36" s="845">
        <f t="shared" si="19"/>
        <v>43</v>
      </c>
      <c r="DG36" s="803"/>
      <c r="DH36" s="441"/>
      <c r="DI36" s="803"/>
      <c r="DJ36" s="441"/>
      <c r="DK36" s="803"/>
      <c r="DL36" s="804"/>
      <c r="DM36" s="803"/>
      <c r="DN36" s="804"/>
      <c r="DO36" s="803"/>
      <c r="DP36" s="804"/>
      <c r="DQ36" s="803"/>
      <c r="DR36" s="804"/>
      <c r="DS36" s="803"/>
      <c r="DT36" s="428"/>
      <c r="DU36" s="258">
        <f t="shared" si="20"/>
        <v>0</v>
      </c>
      <c r="DV36" s="434">
        <f t="shared" si="21"/>
        <v>0</v>
      </c>
      <c r="DW36" s="357">
        <f t="shared" si="22"/>
        <v>0</v>
      </c>
      <c r="DX36" s="845">
        <f t="shared" si="23"/>
        <v>68</v>
      </c>
      <c r="DY36" s="256" t="str">
        <f t="shared" si="24"/>
        <v>KÐm</v>
      </c>
      <c r="DZ36" s="832" t="str">
        <f t="shared" si="25"/>
        <v>Lªn líp</v>
      </c>
      <c r="EA36" s="428"/>
      <c r="EB36" s="428"/>
      <c r="EC36" s="428"/>
      <c r="ED36" s="428"/>
      <c r="EE36" s="428"/>
      <c r="EF36" s="428"/>
      <c r="EG36" s="428"/>
      <c r="EH36" s="428"/>
      <c r="EI36" s="428"/>
      <c r="EJ36" s="428"/>
      <c r="EK36" s="428"/>
      <c r="EL36" s="428"/>
      <c r="EM36" s="428"/>
      <c r="EN36" s="428"/>
      <c r="EO36" s="428"/>
      <c r="EP36" s="428"/>
      <c r="EQ36" s="428"/>
      <c r="ER36" s="428"/>
      <c r="ES36" s="428"/>
      <c r="ET36" s="428"/>
      <c r="EU36" s="428"/>
      <c r="EV36" s="428"/>
    </row>
    <row r="37" spans="1:173" s="451" customFormat="1" ht="13.5" customHeight="1">
      <c r="A37" s="256">
        <v>32</v>
      </c>
      <c r="B37" s="556" t="s">
        <v>271</v>
      </c>
      <c r="C37" s="401" t="s">
        <v>178</v>
      </c>
      <c r="D37" s="784" t="s">
        <v>502</v>
      </c>
      <c r="E37" s="445">
        <v>3</v>
      </c>
      <c r="F37" s="445">
        <v>3</v>
      </c>
      <c r="G37" s="445">
        <v>4</v>
      </c>
      <c r="H37" s="445">
        <v>2</v>
      </c>
      <c r="I37" s="445">
        <v>5</v>
      </c>
      <c r="J37" s="445"/>
      <c r="K37" s="445">
        <v>5</v>
      </c>
      <c r="L37" s="445">
        <v>3</v>
      </c>
      <c r="M37" s="445">
        <v>4</v>
      </c>
      <c r="N37" s="445">
        <v>2</v>
      </c>
      <c r="O37" s="445">
        <v>5</v>
      </c>
      <c r="P37" s="445">
        <v>1</v>
      </c>
      <c r="Q37" s="445">
        <v>4</v>
      </c>
      <c r="R37" s="445"/>
      <c r="S37" s="445"/>
      <c r="T37" s="550"/>
      <c r="U37" s="445">
        <f t="shared" si="0"/>
        <v>108</v>
      </c>
      <c r="V37" s="446">
        <f t="shared" si="1"/>
        <v>4.32</v>
      </c>
      <c r="W37" s="445">
        <v>6</v>
      </c>
      <c r="X37" s="445">
        <v>4</v>
      </c>
      <c r="Y37" s="445">
        <v>6</v>
      </c>
      <c r="Z37" s="445"/>
      <c r="AA37" s="445">
        <v>6</v>
      </c>
      <c r="AB37" s="445"/>
      <c r="AC37" s="445">
        <v>5</v>
      </c>
      <c r="AD37" s="445"/>
      <c r="AE37" s="445">
        <v>5</v>
      </c>
      <c r="AF37" s="445"/>
      <c r="AG37" s="445">
        <v>6</v>
      </c>
      <c r="AH37" s="445">
        <v>3</v>
      </c>
      <c r="AI37" s="445">
        <f t="shared" si="2"/>
        <v>143</v>
      </c>
      <c r="AJ37" s="446">
        <f t="shared" si="3"/>
        <v>5.72</v>
      </c>
      <c r="AK37" s="446">
        <f t="shared" si="4"/>
        <v>5.02</v>
      </c>
      <c r="AL37" s="402" t="str">
        <f t="shared" si="5"/>
        <v>Trung b×nh</v>
      </c>
      <c r="AM37" s="845">
        <f t="shared" si="6"/>
        <v>12</v>
      </c>
      <c r="AN37" s="403" t="str">
        <f t="shared" si="7"/>
        <v>Lªn Líp</v>
      </c>
      <c r="AO37" s="445">
        <v>7</v>
      </c>
      <c r="AP37" s="715"/>
      <c r="AQ37" s="445">
        <v>4</v>
      </c>
      <c r="AR37" s="715">
        <v>2</v>
      </c>
      <c r="AS37" s="445">
        <v>3</v>
      </c>
      <c r="AT37" s="715">
        <v>2</v>
      </c>
      <c r="AU37" s="445">
        <v>7</v>
      </c>
      <c r="AV37" s="715"/>
      <c r="AW37" s="445"/>
      <c r="AX37" s="445"/>
      <c r="AY37" s="445">
        <v>6</v>
      </c>
      <c r="AZ37" s="445"/>
      <c r="BA37" s="445">
        <v>6</v>
      </c>
      <c r="BB37" s="445">
        <v>4</v>
      </c>
      <c r="BC37" s="445">
        <v>6</v>
      </c>
      <c r="BD37" s="445"/>
      <c r="BE37" s="445">
        <v>6</v>
      </c>
      <c r="BF37" s="445"/>
      <c r="BG37" s="445">
        <v>4</v>
      </c>
      <c r="BH37" s="445">
        <v>4</v>
      </c>
      <c r="BI37" s="445">
        <v>5</v>
      </c>
      <c r="BJ37" s="903">
        <v>4</v>
      </c>
      <c r="BK37" s="257">
        <f t="shared" si="8"/>
        <v>170</v>
      </c>
      <c r="BL37" s="434">
        <f t="shared" si="9"/>
        <v>4.857142857142857</v>
      </c>
      <c r="BM37" s="845">
        <f t="shared" si="10"/>
        <v>26</v>
      </c>
      <c r="BN37" s="445">
        <v>5</v>
      </c>
      <c r="BO37" s="905"/>
      <c r="BP37" s="445">
        <v>5</v>
      </c>
      <c r="BQ37" s="905"/>
      <c r="BR37" s="445">
        <v>7</v>
      </c>
      <c r="BS37" s="905"/>
      <c r="BT37" s="445">
        <v>6</v>
      </c>
      <c r="BU37" s="905"/>
      <c r="BV37" s="445">
        <v>5</v>
      </c>
      <c r="BW37" s="905"/>
      <c r="BX37" s="445">
        <v>6</v>
      </c>
      <c r="BY37" s="905"/>
      <c r="BZ37" s="445">
        <v>5</v>
      </c>
      <c r="CA37" s="903"/>
      <c r="CB37" s="258">
        <f t="shared" si="11"/>
        <v>140</v>
      </c>
      <c r="CC37" s="434">
        <f t="shared" si="12"/>
        <v>5.6</v>
      </c>
      <c r="CD37" s="357">
        <f t="shared" si="13"/>
        <v>5.166666666666667</v>
      </c>
      <c r="CE37" s="845">
        <f t="shared" si="14"/>
        <v>26</v>
      </c>
      <c r="CF37" s="256" t="str">
        <f t="shared" si="15"/>
        <v>Trung b×nh</v>
      </c>
      <c r="CG37" s="831" t="str">
        <f t="shared" si="16"/>
        <v>Ngõng häc</v>
      </c>
      <c r="CH37" s="660"/>
      <c r="CI37" s="715"/>
      <c r="CJ37" s="660"/>
      <c r="CK37" s="715"/>
      <c r="CL37" s="660"/>
      <c r="CM37" s="715"/>
      <c r="CN37" s="660"/>
      <c r="CO37" s="715"/>
      <c r="CP37" s="660"/>
      <c r="CQ37" s="660"/>
      <c r="CR37" s="660"/>
      <c r="CS37" s="660"/>
      <c r="CT37" s="660"/>
      <c r="CU37" s="660"/>
      <c r="CV37" s="660"/>
      <c r="CW37" s="660"/>
      <c r="CX37" s="660"/>
      <c r="CY37" s="660"/>
      <c r="CZ37" s="660"/>
      <c r="DA37" s="660"/>
      <c r="DB37" s="660"/>
      <c r="DC37" s="510"/>
      <c r="DD37" s="257">
        <f t="shared" si="17"/>
        <v>0</v>
      </c>
      <c r="DE37" s="434">
        <f t="shared" si="18"/>
        <v>0</v>
      </c>
      <c r="DF37" s="845">
        <f t="shared" si="19"/>
        <v>59</v>
      </c>
      <c r="DG37" s="827"/>
      <c r="DH37" s="828"/>
      <c r="DI37" s="827"/>
      <c r="DJ37" s="828"/>
      <c r="DK37" s="827"/>
      <c r="DL37" s="828"/>
      <c r="DM37" s="827"/>
      <c r="DN37" s="828"/>
      <c r="DO37" s="827"/>
      <c r="DP37" s="828"/>
      <c r="DQ37" s="827"/>
      <c r="DR37" s="828"/>
      <c r="DS37" s="827"/>
      <c r="DT37" s="510"/>
      <c r="DU37" s="258">
        <f t="shared" si="20"/>
        <v>0</v>
      </c>
      <c r="DV37" s="434">
        <f t="shared" si="21"/>
        <v>0</v>
      </c>
      <c r="DW37" s="357">
        <f t="shared" si="22"/>
        <v>0</v>
      </c>
      <c r="DX37" s="845">
        <f t="shared" si="23"/>
        <v>84</v>
      </c>
      <c r="DY37" s="256" t="str">
        <f t="shared" si="24"/>
        <v>KÐm</v>
      </c>
      <c r="DZ37" s="832" t="str">
        <f t="shared" si="25"/>
        <v>Lªn líp</v>
      </c>
      <c r="EA37" s="449"/>
      <c r="EB37" s="449"/>
      <c r="EC37" s="449"/>
      <c r="ED37" s="449"/>
      <c r="EE37" s="449"/>
      <c r="EF37" s="449"/>
      <c r="EG37" s="449"/>
      <c r="EH37" s="449"/>
      <c r="EI37" s="449"/>
      <c r="EJ37" s="449"/>
      <c r="EK37" s="449"/>
      <c r="EL37" s="449"/>
      <c r="EM37" s="449"/>
      <c r="EN37" s="449"/>
      <c r="EO37" s="449"/>
      <c r="EP37" s="449"/>
      <c r="EQ37" s="449"/>
      <c r="ER37" s="449"/>
      <c r="ES37" s="449"/>
      <c r="ET37" s="449"/>
      <c r="EU37" s="449"/>
      <c r="EV37" s="449"/>
      <c r="EW37" s="450"/>
      <c r="EX37" s="450"/>
      <c r="EY37" s="450"/>
      <c r="EZ37" s="450"/>
      <c r="FA37" s="450"/>
      <c r="FB37" s="450"/>
      <c r="FC37" s="450"/>
      <c r="FD37" s="450"/>
      <c r="FE37" s="450"/>
      <c r="FF37" s="450"/>
      <c r="FG37" s="450"/>
      <c r="FH37" s="450"/>
      <c r="FI37" s="450"/>
      <c r="FJ37" s="450"/>
      <c r="FK37" s="450"/>
      <c r="FL37" s="450"/>
      <c r="FM37" s="450"/>
      <c r="FN37" s="450"/>
      <c r="FO37" s="450"/>
      <c r="FP37" s="450"/>
      <c r="FQ37" s="450"/>
    </row>
    <row r="38" spans="1:173" s="451" customFormat="1" ht="13.5" customHeight="1">
      <c r="A38" s="256">
        <v>33</v>
      </c>
      <c r="B38" s="234" t="s">
        <v>459</v>
      </c>
      <c r="C38" s="324" t="s">
        <v>162</v>
      </c>
      <c r="D38" s="757" t="s">
        <v>484</v>
      </c>
      <c r="E38" s="362">
        <v>6</v>
      </c>
      <c r="F38" s="362"/>
      <c r="G38" s="257">
        <v>6</v>
      </c>
      <c r="H38" s="257"/>
      <c r="I38" s="257">
        <v>7</v>
      </c>
      <c r="J38" s="257"/>
      <c r="K38" s="257">
        <v>8</v>
      </c>
      <c r="L38" s="257"/>
      <c r="M38" s="257">
        <v>7</v>
      </c>
      <c r="N38" s="257">
        <v>3</v>
      </c>
      <c r="O38" s="257">
        <v>5</v>
      </c>
      <c r="P38" s="257"/>
      <c r="Q38" s="257">
        <v>7</v>
      </c>
      <c r="R38" s="257"/>
      <c r="S38" s="257"/>
      <c r="T38" s="258"/>
      <c r="U38" s="257">
        <f t="shared" si="0"/>
        <v>165</v>
      </c>
      <c r="V38" s="357">
        <f t="shared" si="1"/>
        <v>6.6</v>
      </c>
      <c r="W38" s="257">
        <v>6</v>
      </c>
      <c r="X38" s="257"/>
      <c r="Y38" s="257">
        <v>7</v>
      </c>
      <c r="Z38" s="257"/>
      <c r="AA38" s="257">
        <v>6</v>
      </c>
      <c r="AB38" s="257"/>
      <c r="AC38" s="257">
        <v>6</v>
      </c>
      <c r="AD38" s="257"/>
      <c r="AE38" s="257">
        <v>6</v>
      </c>
      <c r="AF38" s="257"/>
      <c r="AG38" s="257">
        <v>5</v>
      </c>
      <c r="AH38" s="257"/>
      <c r="AI38" s="257">
        <f t="shared" si="2"/>
        <v>148</v>
      </c>
      <c r="AJ38" s="357">
        <f t="shared" si="3"/>
        <v>5.92</v>
      </c>
      <c r="AK38" s="357">
        <f t="shared" si="4"/>
        <v>6.26</v>
      </c>
      <c r="AL38" s="256" t="str">
        <f t="shared" si="5"/>
        <v>TB Kh¸</v>
      </c>
      <c r="AM38" s="845">
        <f t="shared" si="6"/>
        <v>0</v>
      </c>
      <c r="AN38" s="389" t="str">
        <f t="shared" si="7"/>
        <v>Lªn Líp</v>
      </c>
      <c r="AO38" s="257">
        <v>6</v>
      </c>
      <c r="AP38" s="713"/>
      <c r="AQ38" s="257">
        <v>6</v>
      </c>
      <c r="AR38" s="713"/>
      <c r="AS38" s="257">
        <v>5</v>
      </c>
      <c r="AT38" s="713"/>
      <c r="AU38" s="257">
        <v>6</v>
      </c>
      <c r="AV38" s="713"/>
      <c r="AW38" s="257">
        <v>6</v>
      </c>
      <c r="AX38" s="257"/>
      <c r="AY38" s="257">
        <v>6</v>
      </c>
      <c r="AZ38" s="257">
        <v>4</v>
      </c>
      <c r="BA38" s="257">
        <v>5</v>
      </c>
      <c r="BB38" s="257"/>
      <c r="BC38" s="257">
        <v>5</v>
      </c>
      <c r="BD38" s="257"/>
      <c r="BE38" s="257">
        <v>7</v>
      </c>
      <c r="BF38" s="257"/>
      <c r="BG38" s="257">
        <v>4</v>
      </c>
      <c r="BH38" s="257">
        <v>4</v>
      </c>
      <c r="BI38" s="257">
        <v>6</v>
      </c>
      <c r="BJ38" s="902"/>
      <c r="BK38" s="257">
        <f t="shared" si="8"/>
        <v>196</v>
      </c>
      <c r="BL38" s="434">
        <f t="shared" si="9"/>
        <v>5.6</v>
      </c>
      <c r="BM38" s="845">
        <f t="shared" si="10"/>
        <v>4</v>
      </c>
      <c r="BN38" s="257">
        <v>5</v>
      </c>
      <c r="BO38" s="904"/>
      <c r="BP38" s="257">
        <v>6</v>
      </c>
      <c r="BQ38" s="904"/>
      <c r="BR38" s="257">
        <v>7</v>
      </c>
      <c r="BS38" s="904"/>
      <c r="BT38" s="257">
        <v>5</v>
      </c>
      <c r="BU38" s="904"/>
      <c r="BV38" s="257">
        <v>5</v>
      </c>
      <c r="BW38" s="904">
        <v>4</v>
      </c>
      <c r="BX38" s="257">
        <v>5</v>
      </c>
      <c r="BY38" s="904"/>
      <c r="BZ38" s="257">
        <v>6</v>
      </c>
      <c r="CA38" s="902"/>
      <c r="CB38" s="258">
        <f t="shared" si="11"/>
        <v>139</v>
      </c>
      <c r="CC38" s="434">
        <f t="shared" si="12"/>
        <v>5.56</v>
      </c>
      <c r="CD38" s="357">
        <f t="shared" si="13"/>
        <v>5.583333333333333</v>
      </c>
      <c r="CE38" s="845">
        <f t="shared" si="14"/>
        <v>4</v>
      </c>
      <c r="CF38" s="256" t="str">
        <f t="shared" si="15"/>
        <v>Trung b×nh</v>
      </c>
      <c r="CG38" s="831" t="str">
        <f t="shared" si="16"/>
        <v>Lªn líp</v>
      </c>
      <c r="CH38" s="660"/>
      <c r="CI38" s="715"/>
      <c r="CJ38" s="660"/>
      <c r="CK38" s="715"/>
      <c r="CL38" s="660"/>
      <c r="CM38" s="715"/>
      <c r="CN38" s="660"/>
      <c r="CO38" s="715"/>
      <c r="CP38" s="660"/>
      <c r="CQ38" s="660"/>
      <c r="CR38" s="660"/>
      <c r="CS38" s="660"/>
      <c r="CT38" s="660"/>
      <c r="CU38" s="660"/>
      <c r="CV38" s="660"/>
      <c r="CW38" s="660"/>
      <c r="CX38" s="660"/>
      <c r="CY38" s="660"/>
      <c r="CZ38" s="660"/>
      <c r="DA38" s="660"/>
      <c r="DB38" s="660"/>
      <c r="DC38" s="510"/>
      <c r="DD38" s="257">
        <f t="shared" si="17"/>
        <v>0</v>
      </c>
      <c r="DE38" s="434">
        <f t="shared" si="18"/>
        <v>0</v>
      </c>
      <c r="DF38" s="845">
        <f t="shared" si="19"/>
        <v>37</v>
      </c>
      <c r="DG38" s="827"/>
      <c r="DH38" s="828"/>
      <c r="DI38" s="827"/>
      <c r="DJ38" s="828"/>
      <c r="DK38" s="827"/>
      <c r="DL38" s="828"/>
      <c r="DM38" s="827"/>
      <c r="DN38" s="828"/>
      <c r="DO38" s="827"/>
      <c r="DP38" s="828"/>
      <c r="DQ38" s="827"/>
      <c r="DR38" s="828"/>
      <c r="DS38" s="827"/>
      <c r="DT38" s="510"/>
      <c r="DU38" s="258">
        <f t="shared" si="20"/>
        <v>0</v>
      </c>
      <c r="DV38" s="434">
        <f t="shared" si="21"/>
        <v>0</v>
      </c>
      <c r="DW38" s="357">
        <f t="shared" si="22"/>
        <v>0</v>
      </c>
      <c r="DX38" s="845">
        <f t="shared" si="23"/>
        <v>62</v>
      </c>
      <c r="DY38" s="256" t="str">
        <f t="shared" si="24"/>
        <v>KÐm</v>
      </c>
      <c r="DZ38" s="832" t="str">
        <f t="shared" si="25"/>
        <v>Lªn líp</v>
      </c>
      <c r="EA38" s="449"/>
      <c r="EB38" s="449"/>
      <c r="EC38" s="449"/>
      <c r="ED38" s="449"/>
      <c r="EE38" s="449"/>
      <c r="EF38" s="449"/>
      <c r="EG38" s="449"/>
      <c r="EH38" s="449"/>
      <c r="EI38" s="449"/>
      <c r="EJ38" s="449"/>
      <c r="EK38" s="449"/>
      <c r="EL38" s="449"/>
      <c r="EM38" s="449"/>
      <c r="EN38" s="449"/>
      <c r="EO38" s="449"/>
      <c r="EP38" s="449"/>
      <c r="EQ38" s="449"/>
      <c r="ER38" s="449"/>
      <c r="ES38" s="449"/>
      <c r="ET38" s="449"/>
      <c r="EU38" s="449"/>
      <c r="EV38" s="449"/>
      <c r="EW38" s="450"/>
      <c r="EX38" s="450"/>
      <c r="EY38" s="450"/>
      <c r="EZ38" s="450"/>
      <c r="FA38" s="450"/>
      <c r="FB38" s="450"/>
      <c r="FC38" s="450"/>
      <c r="FD38" s="450"/>
      <c r="FE38" s="450"/>
      <c r="FF38" s="450"/>
      <c r="FG38" s="450"/>
      <c r="FH38" s="450"/>
      <c r="FI38" s="450"/>
      <c r="FJ38" s="450"/>
      <c r="FK38" s="450"/>
      <c r="FL38" s="450"/>
      <c r="FM38" s="450"/>
      <c r="FN38" s="450"/>
      <c r="FO38" s="450"/>
      <c r="FP38" s="450"/>
      <c r="FQ38" s="450"/>
    </row>
    <row r="39" spans="1:173" s="451" customFormat="1" ht="13.5" customHeight="1">
      <c r="A39" s="256">
        <v>34</v>
      </c>
      <c r="B39" s="548" t="s">
        <v>163</v>
      </c>
      <c r="C39" s="510" t="s">
        <v>378</v>
      </c>
      <c r="D39" s="510"/>
      <c r="E39" s="515">
        <v>6</v>
      </c>
      <c r="F39" s="512"/>
      <c r="G39" s="512">
        <v>5</v>
      </c>
      <c r="H39" s="512"/>
      <c r="I39" s="512">
        <v>5</v>
      </c>
      <c r="J39" s="512">
        <v>4</v>
      </c>
      <c r="K39" s="512"/>
      <c r="L39" s="512"/>
      <c r="M39" s="512">
        <v>6</v>
      </c>
      <c r="N39" s="512"/>
      <c r="O39" s="512">
        <v>5</v>
      </c>
      <c r="P39" s="512"/>
      <c r="Q39" s="512"/>
      <c r="R39" s="512"/>
      <c r="S39" s="512"/>
      <c r="T39" s="512"/>
      <c r="U39" s="445">
        <f t="shared" si="0"/>
        <v>108</v>
      </c>
      <c r="V39" s="446">
        <f t="shared" si="1"/>
        <v>4.32</v>
      </c>
      <c r="W39" s="513">
        <v>6</v>
      </c>
      <c r="X39" s="513"/>
      <c r="Y39" s="513">
        <v>6</v>
      </c>
      <c r="Z39" s="513"/>
      <c r="AA39" s="513">
        <v>6</v>
      </c>
      <c r="AB39" s="513"/>
      <c r="AC39" s="513">
        <v>5</v>
      </c>
      <c r="AD39" s="513"/>
      <c r="AE39" s="513">
        <v>6</v>
      </c>
      <c r="AF39" s="513"/>
      <c r="AG39" s="513">
        <v>7</v>
      </c>
      <c r="AH39" s="513"/>
      <c r="AI39" s="445">
        <f t="shared" si="2"/>
        <v>152</v>
      </c>
      <c r="AJ39" s="446">
        <f t="shared" si="3"/>
        <v>6.08</v>
      </c>
      <c r="AK39" s="446">
        <f t="shared" si="4"/>
        <v>5.2</v>
      </c>
      <c r="AL39" s="402" t="str">
        <f t="shared" si="5"/>
        <v>Trung b×nh</v>
      </c>
      <c r="AM39" s="845">
        <f t="shared" si="6"/>
        <v>5</v>
      </c>
      <c r="AN39" s="403" t="str">
        <f t="shared" si="7"/>
        <v>Lªn Líp</v>
      </c>
      <c r="AO39" s="660">
        <v>6</v>
      </c>
      <c r="AP39" s="715"/>
      <c r="AQ39" s="660">
        <v>5</v>
      </c>
      <c r="AR39" s="715"/>
      <c r="AS39" s="660">
        <v>5</v>
      </c>
      <c r="AT39" s="715">
        <v>3</v>
      </c>
      <c r="AU39" s="660">
        <v>6</v>
      </c>
      <c r="AV39" s="715"/>
      <c r="AW39" s="660">
        <v>6</v>
      </c>
      <c r="AX39" s="660"/>
      <c r="AY39" s="660">
        <v>6</v>
      </c>
      <c r="AZ39" s="660"/>
      <c r="BA39" s="660">
        <v>5</v>
      </c>
      <c r="BB39" s="660"/>
      <c r="BC39" s="660">
        <v>6</v>
      </c>
      <c r="BD39" s="660"/>
      <c r="BE39" s="660">
        <v>6</v>
      </c>
      <c r="BF39" s="660"/>
      <c r="BG39" s="660">
        <v>6</v>
      </c>
      <c r="BH39" s="660"/>
      <c r="BI39" s="660">
        <v>5</v>
      </c>
      <c r="BJ39" s="510"/>
      <c r="BK39" s="257">
        <f t="shared" si="8"/>
        <v>197</v>
      </c>
      <c r="BL39" s="434">
        <f t="shared" si="9"/>
        <v>5.628571428571429</v>
      </c>
      <c r="BM39" s="845">
        <f t="shared" si="10"/>
        <v>5</v>
      </c>
      <c r="BN39" s="827">
        <v>5</v>
      </c>
      <c r="BO39" s="828"/>
      <c r="BP39" s="827">
        <v>6</v>
      </c>
      <c r="BQ39" s="828"/>
      <c r="BR39" s="827">
        <v>6</v>
      </c>
      <c r="BS39" s="828"/>
      <c r="BT39" s="827">
        <v>5</v>
      </c>
      <c r="BU39" s="828"/>
      <c r="BV39" s="827">
        <v>6</v>
      </c>
      <c r="BW39" s="828"/>
      <c r="BX39" s="827">
        <v>5</v>
      </c>
      <c r="BY39" s="828"/>
      <c r="BZ39" s="827">
        <v>6</v>
      </c>
      <c r="CA39" s="510"/>
      <c r="CB39" s="258">
        <f t="shared" si="11"/>
        <v>138</v>
      </c>
      <c r="CC39" s="434">
        <f t="shared" si="12"/>
        <v>5.52</v>
      </c>
      <c r="CD39" s="357">
        <f t="shared" si="13"/>
        <v>5.583333333333333</v>
      </c>
      <c r="CE39" s="845">
        <f t="shared" si="14"/>
        <v>5</v>
      </c>
      <c r="CF39" s="256" t="str">
        <f t="shared" si="15"/>
        <v>Trung b×nh</v>
      </c>
      <c r="CG39" s="831" t="str">
        <f t="shared" si="16"/>
        <v>Lªn líp</v>
      </c>
      <c r="CH39" s="660"/>
      <c r="CI39" s="715"/>
      <c r="CJ39" s="660"/>
      <c r="CK39" s="715"/>
      <c r="CL39" s="660"/>
      <c r="CM39" s="715"/>
      <c r="CN39" s="660"/>
      <c r="CO39" s="715"/>
      <c r="CP39" s="660"/>
      <c r="CQ39" s="660"/>
      <c r="CR39" s="660"/>
      <c r="CS39" s="660"/>
      <c r="CT39" s="660"/>
      <c r="CU39" s="660"/>
      <c r="CV39" s="660"/>
      <c r="CW39" s="660"/>
      <c r="CX39" s="660"/>
      <c r="CY39" s="660"/>
      <c r="CZ39" s="660"/>
      <c r="DA39" s="660"/>
      <c r="DB39" s="660"/>
      <c r="DC39" s="510"/>
      <c r="DD39" s="257">
        <f t="shared" si="17"/>
        <v>0</v>
      </c>
      <c r="DE39" s="434">
        <f t="shared" si="18"/>
        <v>0</v>
      </c>
      <c r="DF39" s="845">
        <f t="shared" si="19"/>
        <v>38</v>
      </c>
      <c r="DG39" s="827"/>
      <c r="DH39" s="828"/>
      <c r="DI39" s="827"/>
      <c r="DJ39" s="828"/>
      <c r="DK39" s="827"/>
      <c r="DL39" s="828"/>
      <c r="DM39" s="827"/>
      <c r="DN39" s="828"/>
      <c r="DO39" s="827"/>
      <c r="DP39" s="828"/>
      <c r="DQ39" s="827"/>
      <c r="DR39" s="828"/>
      <c r="DS39" s="827"/>
      <c r="DT39" s="510"/>
      <c r="DU39" s="258">
        <f t="shared" si="20"/>
        <v>0</v>
      </c>
      <c r="DV39" s="434">
        <f t="shared" si="21"/>
        <v>0</v>
      </c>
      <c r="DW39" s="357">
        <f t="shared" si="22"/>
        <v>0</v>
      </c>
      <c r="DX39" s="845">
        <f t="shared" si="23"/>
        <v>63</v>
      </c>
      <c r="DY39" s="256" t="str">
        <f t="shared" si="24"/>
        <v>KÐm</v>
      </c>
      <c r="DZ39" s="832" t="str">
        <f t="shared" si="25"/>
        <v>Lªn líp</v>
      </c>
      <c r="EA39" s="449"/>
      <c r="EB39" s="449"/>
      <c r="EC39" s="449"/>
      <c r="ED39" s="449"/>
      <c r="EE39" s="449"/>
      <c r="EF39" s="449"/>
      <c r="EG39" s="449"/>
      <c r="EH39" s="449"/>
      <c r="EI39" s="449"/>
      <c r="EJ39" s="449"/>
      <c r="EK39" s="449"/>
      <c r="EL39" s="449"/>
      <c r="EM39" s="449"/>
      <c r="EN39" s="449"/>
      <c r="EO39" s="449"/>
      <c r="EP39" s="449"/>
      <c r="EQ39" s="449"/>
      <c r="ER39" s="449"/>
      <c r="ES39" s="449"/>
      <c r="ET39" s="449"/>
      <c r="EU39" s="449"/>
      <c r="EV39" s="449"/>
      <c r="EW39" s="450"/>
      <c r="EX39" s="450"/>
      <c r="EY39" s="450"/>
      <c r="EZ39" s="450"/>
      <c r="FA39" s="450"/>
      <c r="FB39" s="450"/>
      <c r="FC39" s="450"/>
      <c r="FD39" s="450"/>
      <c r="FE39" s="450"/>
      <c r="FF39" s="450"/>
      <c r="FG39" s="450"/>
      <c r="FH39" s="450"/>
      <c r="FI39" s="450"/>
      <c r="FJ39" s="450"/>
      <c r="FK39" s="450"/>
      <c r="FL39" s="450"/>
      <c r="FM39" s="450"/>
      <c r="FN39" s="450"/>
      <c r="FO39" s="450"/>
      <c r="FP39" s="450"/>
      <c r="FQ39" s="450"/>
    </row>
    <row r="40" spans="1:173" s="451" customFormat="1" ht="13.5" customHeight="1">
      <c r="A40" s="256">
        <v>35</v>
      </c>
      <c r="B40" s="548" t="s">
        <v>265</v>
      </c>
      <c r="C40" s="511" t="s">
        <v>188</v>
      </c>
      <c r="D40" s="511"/>
      <c r="E40" s="445">
        <v>5</v>
      </c>
      <c r="F40" s="445"/>
      <c r="G40" s="445">
        <v>5</v>
      </c>
      <c r="H40" s="445"/>
      <c r="I40" s="445">
        <v>5</v>
      </c>
      <c r="J40" s="445"/>
      <c r="K40" s="445">
        <v>5</v>
      </c>
      <c r="L40" s="445" t="s">
        <v>410</v>
      </c>
      <c r="M40" s="445">
        <v>6</v>
      </c>
      <c r="N40" s="445"/>
      <c r="O40" s="445">
        <v>6</v>
      </c>
      <c r="P40" s="445"/>
      <c r="Q40" s="445"/>
      <c r="R40" s="445"/>
      <c r="S40" s="445"/>
      <c r="T40" s="512"/>
      <c r="U40" s="445">
        <f t="shared" si="0"/>
        <v>131</v>
      </c>
      <c r="V40" s="446">
        <f t="shared" si="1"/>
        <v>5.24</v>
      </c>
      <c r="W40" s="513">
        <v>5</v>
      </c>
      <c r="X40" s="513"/>
      <c r="Y40" s="513">
        <v>6</v>
      </c>
      <c r="Z40" s="513"/>
      <c r="AA40" s="513">
        <v>7</v>
      </c>
      <c r="AB40" s="513"/>
      <c r="AC40" s="513">
        <v>5</v>
      </c>
      <c r="AD40" s="513"/>
      <c r="AE40" s="513">
        <v>5</v>
      </c>
      <c r="AF40" s="513"/>
      <c r="AG40" s="513">
        <v>5</v>
      </c>
      <c r="AH40" s="513">
        <v>4</v>
      </c>
      <c r="AI40" s="445">
        <f t="shared" si="2"/>
        <v>134</v>
      </c>
      <c r="AJ40" s="446">
        <f t="shared" si="3"/>
        <v>5.36</v>
      </c>
      <c r="AK40" s="446">
        <f t="shared" si="4"/>
        <v>5.3</v>
      </c>
      <c r="AL40" s="402" t="str">
        <f t="shared" si="5"/>
        <v>Trung b×nh</v>
      </c>
      <c r="AM40" s="845">
        <f t="shared" si="6"/>
        <v>0</v>
      </c>
      <c r="AN40" s="403" t="str">
        <f t="shared" si="7"/>
        <v>Lªn Líp</v>
      </c>
      <c r="AO40" s="660">
        <v>7</v>
      </c>
      <c r="AP40" s="715"/>
      <c r="AQ40" s="660">
        <v>4</v>
      </c>
      <c r="AR40" s="715">
        <v>3</v>
      </c>
      <c r="AS40" s="660">
        <v>4</v>
      </c>
      <c r="AT40" s="715">
        <v>2</v>
      </c>
      <c r="AU40" s="660">
        <v>6</v>
      </c>
      <c r="AV40" s="715"/>
      <c r="AW40" s="660">
        <v>6</v>
      </c>
      <c r="AX40" s="660"/>
      <c r="AY40" s="660">
        <v>8</v>
      </c>
      <c r="AZ40" s="660"/>
      <c r="BA40" s="660">
        <v>5</v>
      </c>
      <c r="BB40" s="660"/>
      <c r="BC40" s="660">
        <v>6</v>
      </c>
      <c r="BD40" s="660"/>
      <c r="BE40" s="660">
        <v>6</v>
      </c>
      <c r="BF40" s="660"/>
      <c r="BG40" s="660">
        <v>5</v>
      </c>
      <c r="BH40" s="660"/>
      <c r="BI40" s="660">
        <v>5</v>
      </c>
      <c r="BJ40" s="512"/>
      <c r="BK40" s="257">
        <f t="shared" si="8"/>
        <v>195</v>
      </c>
      <c r="BL40" s="434">
        <f t="shared" si="9"/>
        <v>5.571428571428571</v>
      </c>
      <c r="BM40" s="845">
        <f t="shared" si="10"/>
        <v>7</v>
      </c>
      <c r="BN40" s="827">
        <v>5</v>
      </c>
      <c r="BO40" s="513"/>
      <c r="BP40" s="827">
        <v>6</v>
      </c>
      <c r="BQ40" s="513"/>
      <c r="BR40" s="827">
        <v>7</v>
      </c>
      <c r="BS40" s="513"/>
      <c r="BT40" s="827">
        <v>5</v>
      </c>
      <c r="BU40" s="513"/>
      <c r="BV40" s="827">
        <v>5</v>
      </c>
      <c r="BW40" s="513"/>
      <c r="BX40" s="827">
        <v>5</v>
      </c>
      <c r="BY40" s="513"/>
      <c r="BZ40" s="827">
        <v>5</v>
      </c>
      <c r="CA40" s="512"/>
      <c r="CB40" s="258">
        <f t="shared" si="11"/>
        <v>136</v>
      </c>
      <c r="CC40" s="434">
        <f t="shared" si="12"/>
        <v>5.44</v>
      </c>
      <c r="CD40" s="357">
        <f t="shared" si="13"/>
        <v>5.516666666666667</v>
      </c>
      <c r="CE40" s="845">
        <f t="shared" si="14"/>
        <v>7</v>
      </c>
      <c r="CF40" s="256" t="str">
        <f t="shared" si="15"/>
        <v>Trung b×nh</v>
      </c>
      <c r="CG40" s="831" t="str">
        <f t="shared" si="16"/>
        <v>Lªn líp</v>
      </c>
      <c r="CH40" s="660"/>
      <c r="CI40" s="715"/>
      <c r="CJ40" s="660"/>
      <c r="CK40" s="715"/>
      <c r="CL40" s="660"/>
      <c r="CM40" s="715"/>
      <c r="CN40" s="660"/>
      <c r="CO40" s="715"/>
      <c r="CP40" s="660"/>
      <c r="CQ40" s="660"/>
      <c r="CR40" s="660"/>
      <c r="CS40" s="660"/>
      <c r="CT40" s="660"/>
      <c r="CU40" s="660"/>
      <c r="CV40" s="660"/>
      <c r="CW40" s="660"/>
      <c r="CX40" s="660"/>
      <c r="CY40" s="660"/>
      <c r="CZ40" s="660"/>
      <c r="DA40" s="660"/>
      <c r="DB40" s="660"/>
      <c r="DC40" s="512"/>
      <c r="DD40" s="257">
        <f t="shared" si="17"/>
        <v>0</v>
      </c>
      <c r="DE40" s="434">
        <f t="shared" si="18"/>
        <v>0</v>
      </c>
      <c r="DF40" s="845">
        <f t="shared" si="19"/>
        <v>40</v>
      </c>
      <c r="DG40" s="827"/>
      <c r="DH40" s="513"/>
      <c r="DI40" s="827"/>
      <c r="DJ40" s="513"/>
      <c r="DK40" s="827"/>
      <c r="DL40" s="513"/>
      <c r="DM40" s="827"/>
      <c r="DN40" s="513"/>
      <c r="DO40" s="827"/>
      <c r="DP40" s="513"/>
      <c r="DQ40" s="827"/>
      <c r="DR40" s="513"/>
      <c r="DS40" s="827"/>
      <c r="DT40" s="512"/>
      <c r="DU40" s="258">
        <f t="shared" si="20"/>
        <v>0</v>
      </c>
      <c r="DV40" s="434">
        <f>DU40/$CB$5</f>
        <v>0</v>
      </c>
      <c r="DW40" s="357">
        <f t="shared" si="22"/>
        <v>0</v>
      </c>
      <c r="DX40" s="845">
        <f t="shared" si="23"/>
        <v>65</v>
      </c>
      <c r="DY40" s="256" t="str">
        <f t="shared" si="24"/>
        <v>KÐm</v>
      </c>
      <c r="DZ40" s="832" t="str">
        <f t="shared" si="25"/>
        <v>Lªn líp</v>
      </c>
      <c r="EA40" s="449"/>
      <c r="EB40" s="449"/>
      <c r="EC40" s="449"/>
      <c r="ED40" s="449"/>
      <c r="EE40" s="449"/>
      <c r="EF40" s="449"/>
      <c r="EG40" s="449"/>
      <c r="EH40" s="449"/>
      <c r="EI40" s="449"/>
      <c r="EJ40" s="449"/>
      <c r="EK40" s="449"/>
      <c r="EL40" s="449"/>
      <c r="EM40" s="449"/>
      <c r="EN40" s="449"/>
      <c r="EO40" s="449"/>
      <c r="EP40" s="449"/>
      <c r="EQ40" s="449"/>
      <c r="ER40" s="449"/>
      <c r="ES40" s="449"/>
      <c r="ET40" s="449"/>
      <c r="EU40" s="449"/>
      <c r="EV40" s="449"/>
      <c r="EW40" s="450"/>
      <c r="EX40" s="450"/>
      <c r="EY40" s="450"/>
      <c r="EZ40" s="450"/>
      <c r="FA40" s="450"/>
      <c r="FB40" s="450"/>
      <c r="FC40" s="450"/>
      <c r="FD40" s="450"/>
      <c r="FE40" s="450"/>
      <c r="FF40" s="450"/>
      <c r="FG40" s="450"/>
      <c r="FH40" s="450"/>
      <c r="FI40" s="450"/>
      <c r="FJ40" s="450"/>
      <c r="FK40" s="450"/>
      <c r="FL40" s="450"/>
      <c r="FM40" s="450"/>
      <c r="FN40" s="450"/>
      <c r="FO40" s="450"/>
      <c r="FP40" s="450"/>
      <c r="FQ40" s="450"/>
    </row>
    <row r="41" spans="1:173" s="451" customFormat="1" ht="13.5" customHeight="1">
      <c r="A41" s="256">
        <v>36</v>
      </c>
      <c r="B41" s="548" t="s">
        <v>415</v>
      </c>
      <c r="C41" s="511" t="s">
        <v>416</v>
      </c>
      <c r="D41" s="511"/>
      <c r="E41" s="515">
        <v>6</v>
      </c>
      <c r="F41" s="512"/>
      <c r="G41" s="512">
        <v>6</v>
      </c>
      <c r="H41" s="512"/>
      <c r="I41" s="512">
        <v>5</v>
      </c>
      <c r="J41" s="512"/>
      <c r="K41" s="512">
        <v>5</v>
      </c>
      <c r="L41" s="512">
        <v>4</v>
      </c>
      <c r="M41" s="512">
        <v>5</v>
      </c>
      <c r="N41" s="512"/>
      <c r="O41" s="512">
        <v>3</v>
      </c>
      <c r="P41" s="512">
        <v>2</v>
      </c>
      <c r="Q41" s="512">
        <v>5</v>
      </c>
      <c r="R41" s="512"/>
      <c r="S41" s="512">
        <v>6</v>
      </c>
      <c r="T41" s="512"/>
      <c r="U41" s="445">
        <f t="shared" si="0"/>
        <v>128</v>
      </c>
      <c r="V41" s="446">
        <f t="shared" si="1"/>
        <v>5.12</v>
      </c>
      <c r="W41" s="513">
        <v>5</v>
      </c>
      <c r="X41" s="513"/>
      <c r="Y41" s="513">
        <v>6</v>
      </c>
      <c r="Z41" s="513">
        <v>3</v>
      </c>
      <c r="AA41" s="513"/>
      <c r="AB41" s="513"/>
      <c r="AC41" s="513">
        <v>6</v>
      </c>
      <c r="AD41" s="513"/>
      <c r="AE41" s="513">
        <v>7</v>
      </c>
      <c r="AF41" s="513"/>
      <c r="AG41" s="513">
        <v>5</v>
      </c>
      <c r="AH41" s="513"/>
      <c r="AI41" s="445">
        <f t="shared" si="2"/>
        <v>124</v>
      </c>
      <c r="AJ41" s="446">
        <f t="shared" si="3"/>
        <v>4.96</v>
      </c>
      <c r="AK41" s="446">
        <f t="shared" si="4"/>
        <v>5.04</v>
      </c>
      <c r="AL41" s="402" t="str">
        <f t="shared" si="5"/>
        <v>Trung b×nh</v>
      </c>
      <c r="AM41" s="845">
        <f t="shared" si="6"/>
        <v>6</v>
      </c>
      <c r="AN41" s="403" t="str">
        <f t="shared" si="7"/>
        <v>Lªn Líp</v>
      </c>
      <c r="AO41" s="660">
        <v>5</v>
      </c>
      <c r="AP41" s="715"/>
      <c r="AQ41" s="660">
        <v>4</v>
      </c>
      <c r="AR41" s="715">
        <v>3</v>
      </c>
      <c r="AS41" s="660">
        <v>4</v>
      </c>
      <c r="AT41" s="715">
        <v>3</v>
      </c>
      <c r="AU41" s="660">
        <v>6</v>
      </c>
      <c r="AV41" s="715"/>
      <c r="AW41" s="660">
        <v>5</v>
      </c>
      <c r="AX41" s="660"/>
      <c r="AY41" s="660">
        <v>7</v>
      </c>
      <c r="AZ41" s="660"/>
      <c r="BA41" s="660">
        <v>5</v>
      </c>
      <c r="BB41" s="660"/>
      <c r="BC41" s="660">
        <v>4</v>
      </c>
      <c r="BD41" s="660"/>
      <c r="BE41" s="660"/>
      <c r="BF41" s="660"/>
      <c r="BG41" s="660">
        <v>5</v>
      </c>
      <c r="BH41" s="660"/>
      <c r="BI41" s="660">
        <v>5</v>
      </c>
      <c r="BJ41" s="512">
        <v>4</v>
      </c>
      <c r="BK41" s="257">
        <f t="shared" si="8"/>
        <v>159</v>
      </c>
      <c r="BL41" s="434">
        <f t="shared" si="9"/>
        <v>4.542857142857143</v>
      </c>
      <c r="BM41" s="845">
        <f t="shared" si="10"/>
        <v>19</v>
      </c>
      <c r="BN41" s="827">
        <v>5</v>
      </c>
      <c r="BO41" s="513"/>
      <c r="BP41" s="827">
        <v>5</v>
      </c>
      <c r="BQ41" s="513"/>
      <c r="BR41" s="827">
        <v>6</v>
      </c>
      <c r="BS41" s="513"/>
      <c r="BT41" s="827">
        <v>6</v>
      </c>
      <c r="BU41" s="513"/>
      <c r="BV41" s="827">
        <v>6</v>
      </c>
      <c r="BW41" s="513"/>
      <c r="BX41" s="827">
        <v>5</v>
      </c>
      <c r="BY41" s="513">
        <v>4</v>
      </c>
      <c r="BZ41" s="827">
        <v>5</v>
      </c>
      <c r="CA41" s="512"/>
      <c r="CB41" s="258">
        <f t="shared" si="11"/>
        <v>136</v>
      </c>
      <c r="CC41" s="434">
        <f t="shared" si="12"/>
        <v>5.44</v>
      </c>
      <c r="CD41" s="357">
        <f t="shared" si="13"/>
        <v>4.916666666666667</v>
      </c>
      <c r="CE41" s="845">
        <f t="shared" si="14"/>
        <v>19</v>
      </c>
      <c r="CF41" s="256" t="str">
        <f t="shared" si="15"/>
        <v>YÕu</v>
      </c>
      <c r="CG41" s="831" t="str">
        <f t="shared" si="16"/>
        <v>Ngõng häc</v>
      </c>
      <c r="CH41" s="660"/>
      <c r="CI41" s="715"/>
      <c r="CJ41" s="660"/>
      <c r="CK41" s="715"/>
      <c r="CL41" s="660"/>
      <c r="CM41" s="715"/>
      <c r="CN41" s="660"/>
      <c r="CO41" s="715"/>
      <c r="CP41" s="660"/>
      <c r="CQ41" s="660"/>
      <c r="CR41" s="660"/>
      <c r="CS41" s="660"/>
      <c r="CT41" s="660"/>
      <c r="CU41" s="660"/>
      <c r="CV41" s="660"/>
      <c r="CW41" s="660"/>
      <c r="CX41" s="660"/>
      <c r="CY41" s="660"/>
      <c r="CZ41" s="660"/>
      <c r="DA41" s="660"/>
      <c r="DB41" s="660"/>
      <c r="DC41" s="512"/>
      <c r="DD41" s="257">
        <f t="shared" si="17"/>
        <v>0</v>
      </c>
      <c r="DE41" s="434">
        <f t="shared" si="18"/>
        <v>0</v>
      </c>
      <c r="DF41" s="845">
        <f t="shared" si="19"/>
        <v>52</v>
      </c>
      <c r="DG41" s="827"/>
      <c r="DH41" s="513"/>
      <c r="DI41" s="827"/>
      <c r="DJ41" s="513"/>
      <c r="DK41" s="827"/>
      <c r="DL41" s="513"/>
      <c r="DM41" s="827"/>
      <c r="DN41" s="513"/>
      <c r="DO41" s="827"/>
      <c r="DP41" s="513"/>
      <c r="DQ41" s="827"/>
      <c r="DR41" s="513"/>
      <c r="DS41" s="827"/>
      <c r="DT41" s="512"/>
      <c r="DU41" s="258">
        <f t="shared" si="20"/>
        <v>0</v>
      </c>
      <c r="DV41" s="434">
        <f>DU41/$CB$5</f>
        <v>0</v>
      </c>
      <c r="DW41" s="357">
        <f t="shared" si="22"/>
        <v>0</v>
      </c>
      <c r="DX41" s="845">
        <f t="shared" si="23"/>
        <v>77</v>
      </c>
      <c r="DY41" s="256" t="str">
        <f t="shared" si="24"/>
        <v>KÐm</v>
      </c>
      <c r="DZ41" s="832" t="str">
        <f t="shared" si="25"/>
        <v>Ngõng häc</v>
      </c>
      <c r="EA41" s="450"/>
      <c r="EB41" s="450"/>
      <c r="EC41" s="450"/>
      <c r="ED41" s="450"/>
      <c r="EE41" s="450"/>
      <c r="EF41" s="450"/>
      <c r="EG41" s="450"/>
      <c r="EH41" s="450"/>
      <c r="EI41" s="450"/>
      <c r="EJ41" s="450"/>
      <c r="EK41" s="450"/>
      <c r="EL41" s="450"/>
      <c r="EM41" s="450"/>
      <c r="EN41" s="450"/>
      <c r="EO41" s="450"/>
      <c r="EP41" s="450"/>
      <c r="EQ41" s="450"/>
      <c r="ER41" s="450"/>
      <c r="ES41" s="450"/>
      <c r="ET41" s="450"/>
      <c r="EU41" s="450"/>
      <c r="EV41" s="450"/>
      <c r="EW41" s="450"/>
      <c r="EX41" s="450"/>
      <c r="EY41" s="450"/>
      <c r="EZ41" s="450"/>
      <c r="FA41" s="450"/>
      <c r="FB41" s="450"/>
      <c r="FC41" s="450"/>
      <c r="FD41" s="450"/>
      <c r="FE41" s="450"/>
      <c r="FF41" s="450"/>
      <c r="FG41" s="450"/>
      <c r="FH41" s="450"/>
      <c r="FI41" s="450"/>
      <c r="FJ41" s="450"/>
      <c r="FK41" s="450"/>
      <c r="FL41" s="450"/>
      <c r="FM41" s="450"/>
      <c r="FN41" s="450"/>
      <c r="FO41" s="450"/>
      <c r="FP41" s="450"/>
      <c r="FQ41" s="450"/>
    </row>
    <row r="42" spans="1:173" s="451" customFormat="1" ht="13.5" customHeight="1">
      <c r="A42" s="256">
        <v>37</v>
      </c>
      <c r="B42" s="556" t="s">
        <v>258</v>
      </c>
      <c r="C42" s="557" t="s">
        <v>63</v>
      </c>
      <c r="D42" s="897">
        <v>33422</v>
      </c>
      <c r="E42" s="445">
        <v>6</v>
      </c>
      <c r="F42" s="445"/>
      <c r="G42" s="445">
        <v>5</v>
      </c>
      <c r="H42" s="445"/>
      <c r="I42" s="445">
        <v>3</v>
      </c>
      <c r="J42" s="445">
        <v>2</v>
      </c>
      <c r="K42" s="445">
        <v>5</v>
      </c>
      <c r="L42" s="445" t="s">
        <v>425</v>
      </c>
      <c r="M42" s="445">
        <v>4</v>
      </c>
      <c r="N42" s="445">
        <v>2</v>
      </c>
      <c r="O42" s="445">
        <v>5</v>
      </c>
      <c r="P42" s="445">
        <v>3</v>
      </c>
      <c r="Q42" s="445">
        <v>6</v>
      </c>
      <c r="R42" s="445"/>
      <c r="S42" s="445"/>
      <c r="T42" s="550"/>
      <c r="U42" s="445">
        <f t="shared" si="0"/>
        <v>117</v>
      </c>
      <c r="V42" s="446">
        <f t="shared" si="1"/>
        <v>4.68</v>
      </c>
      <c r="W42" s="445">
        <v>5</v>
      </c>
      <c r="X42" s="445">
        <v>2</v>
      </c>
      <c r="Y42" s="445">
        <v>5</v>
      </c>
      <c r="Z42" s="445"/>
      <c r="AA42" s="445">
        <v>6</v>
      </c>
      <c r="AB42" s="445"/>
      <c r="AC42" s="445">
        <v>6</v>
      </c>
      <c r="AD42" s="445"/>
      <c r="AE42" s="445">
        <v>5</v>
      </c>
      <c r="AF42" s="445"/>
      <c r="AG42" s="445">
        <v>4</v>
      </c>
      <c r="AH42" s="445">
        <v>4</v>
      </c>
      <c r="AI42" s="445">
        <f t="shared" si="2"/>
        <v>126</v>
      </c>
      <c r="AJ42" s="446">
        <f t="shared" si="3"/>
        <v>5.04</v>
      </c>
      <c r="AK42" s="446">
        <f t="shared" si="4"/>
        <v>4.86</v>
      </c>
      <c r="AL42" s="402" t="str">
        <f t="shared" si="5"/>
        <v>YÕu</v>
      </c>
      <c r="AM42" s="845">
        <f t="shared" si="6"/>
        <v>13</v>
      </c>
      <c r="AN42" s="403" t="str">
        <f t="shared" si="7"/>
        <v>Ngõng häc</v>
      </c>
      <c r="AO42" s="445">
        <v>6</v>
      </c>
      <c r="AP42" s="715"/>
      <c r="AQ42" s="445">
        <v>1</v>
      </c>
      <c r="AR42" s="715">
        <v>1</v>
      </c>
      <c r="AS42" s="445">
        <v>5</v>
      </c>
      <c r="AT42" s="715"/>
      <c r="AU42" s="445">
        <v>5</v>
      </c>
      <c r="AV42" s="715"/>
      <c r="AW42" s="445">
        <v>7</v>
      </c>
      <c r="AX42" s="445"/>
      <c r="AY42" s="445">
        <v>7</v>
      </c>
      <c r="AZ42" s="445"/>
      <c r="BA42" s="445">
        <v>5</v>
      </c>
      <c r="BB42" s="445"/>
      <c r="BC42" s="445">
        <v>5</v>
      </c>
      <c r="BD42" s="445"/>
      <c r="BE42" s="445">
        <v>7</v>
      </c>
      <c r="BF42" s="445"/>
      <c r="BG42" s="445">
        <v>3</v>
      </c>
      <c r="BH42" s="445">
        <v>2</v>
      </c>
      <c r="BI42" s="445">
        <v>5</v>
      </c>
      <c r="BJ42" s="550"/>
      <c r="BK42" s="257">
        <f t="shared" si="8"/>
        <v>172</v>
      </c>
      <c r="BL42" s="434">
        <f t="shared" si="9"/>
        <v>4.914285714285715</v>
      </c>
      <c r="BM42" s="845">
        <f t="shared" si="10"/>
        <v>21</v>
      </c>
      <c r="BN42" s="445">
        <v>5</v>
      </c>
      <c r="BO42" s="445"/>
      <c r="BP42" s="445">
        <v>5</v>
      </c>
      <c r="BQ42" s="445">
        <v>4</v>
      </c>
      <c r="BR42" s="445">
        <v>6</v>
      </c>
      <c r="BS42" s="445"/>
      <c r="BT42" s="445">
        <v>6</v>
      </c>
      <c r="BU42" s="445"/>
      <c r="BV42" s="445">
        <v>5</v>
      </c>
      <c r="BW42" s="445"/>
      <c r="BX42" s="445">
        <v>4</v>
      </c>
      <c r="BY42" s="445">
        <v>3</v>
      </c>
      <c r="BZ42" s="445">
        <v>5</v>
      </c>
      <c r="CA42" s="550">
        <v>3</v>
      </c>
      <c r="CB42" s="258">
        <f t="shared" si="11"/>
        <v>130</v>
      </c>
      <c r="CC42" s="434">
        <f t="shared" si="12"/>
        <v>5.2</v>
      </c>
      <c r="CD42" s="357">
        <f>(CB42+BK42)/$CD$5</f>
        <v>5.033333333333333</v>
      </c>
      <c r="CE42" s="845">
        <f>SUM((IF(BN42&gt;=5,0,$BN$5)),(IF(BP42&gt;=5,0,$BP$5)),(IF(BR42&gt;=5,0,$BR$5)),(IF(BT42&gt;=5,0,$BT$5)),(IF(BV42&gt;=5,0,$BV$5)),(IF(BX42&gt;=5,0,$BX$5)),(IF(BZ42&gt;=5,0,$BZ$5)),BM42)</f>
        <v>24</v>
      </c>
      <c r="CF42" s="256" t="str">
        <f>IF(CD42&gt;=8.995,"XuÊt s¾c",IF(CD42&gt;=7.995,"Giái",IF(CD42&gt;=6.995,"Kh¸",IF(CD42&gt;=5.995,"TB Kh¸",IF(CD42&gt;=4.995,"Trung b×nh",IF(CD42&gt;=3.995,"YÕu",IF(CD42&lt;3.995,"KÐm")))))))</f>
        <v>Trung b×nh</v>
      </c>
      <c r="CG42" s="831" t="str">
        <f t="shared" si="16"/>
        <v>Lªn líp</v>
      </c>
      <c r="CH42" s="660"/>
      <c r="CI42" s="715"/>
      <c r="CJ42" s="660"/>
      <c r="CK42" s="715"/>
      <c r="CL42" s="660"/>
      <c r="CM42" s="715"/>
      <c r="CN42" s="660"/>
      <c r="CO42" s="715"/>
      <c r="CP42" s="660"/>
      <c r="CQ42" s="660"/>
      <c r="CR42" s="660"/>
      <c r="CS42" s="660"/>
      <c r="CT42" s="660"/>
      <c r="CU42" s="660"/>
      <c r="CV42" s="660"/>
      <c r="CW42" s="660"/>
      <c r="CX42" s="660"/>
      <c r="CY42" s="660"/>
      <c r="CZ42" s="660"/>
      <c r="DA42" s="660"/>
      <c r="DB42" s="660"/>
      <c r="DC42" s="512"/>
      <c r="DD42" s="257">
        <f t="shared" si="17"/>
        <v>0</v>
      </c>
      <c r="DE42" s="434">
        <f t="shared" si="18"/>
        <v>0</v>
      </c>
      <c r="DF42" s="845">
        <f t="shared" si="19"/>
        <v>57</v>
      </c>
      <c r="DG42" s="827"/>
      <c r="DH42" s="513"/>
      <c r="DI42" s="827"/>
      <c r="DJ42" s="513"/>
      <c r="DK42" s="827"/>
      <c r="DL42" s="513"/>
      <c r="DM42" s="827"/>
      <c r="DN42" s="513"/>
      <c r="DO42" s="827"/>
      <c r="DP42" s="513"/>
      <c r="DQ42" s="827"/>
      <c r="DR42" s="513"/>
      <c r="DS42" s="827"/>
      <c r="DT42" s="512"/>
      <c r="DU42" s="258">
        <f t="shared" si="20"/>
        <v>0</v>
      </c>
      <c r="DV42" s="434">
        <f>DU42/$CB$5</f>
        <v>0</v>
      </c>
      <c r="DW42" s="357">
        <f t="shared" si="22"/>
        <v>0</v>
      </c>
      <c r="DX42" s="845">
        <f t="shared" si="23"/>
        <v>82</v>
      </c>
      <c r="DY42" s="256" t="str">
        <f t="shared" si="24"/>
        <v>KÐm</v>
      </c>
      <c r="DZ42" s="832" t="str">
        <f>IF($CD42&lt;3.495,"Th«i häc",IF($CD42&lt;4.995,"Ngõng häc",IF($CD42&gt;25,"Ngõng häc","Lªn líp")))</f>
        <v>Lªn líp</v>
      </c>
      <c r="EA42" s="450"/>
      <c r="EB42" s="450"/>
      <c r="EC42" s="450"/>
      <c r="ED42" s="450"/>
      <c r="EE42" s="450"/>
      <c r="EF42" s="450"/>
      <c r="EG42" s="450"/>
      <c r="EH42" s="450"/>
      <c r="EI42" s="450"/>
      <c r="EJ42" s="450"/>
      <c r="EK42" s="450"/>
      <c r="EL42" s="450"/>
      <c r="EM42" s="450"/>
      <c r="EN42" s="450"/>
      <c r="EO42" s="450"/>
      <c r="EP42" s="450"/>
      <c r="EQ42" s="450"/>
      <c r="ER42" s="450"/>
      <c r="ES42" s="450"/>
      <c r="ET42" s="450"/>
      <c r="EU42" s="450"/>
      <c r="EV42" s="450"/>
      <c r="EW42" s="450"/>
      <c r="EX42" s="450"/>
      <c r="EY42" s="450"/>
      <c r="EZ42" s="450"/>
      <c r="FA42" s="450"/>
      <c r="FB42" s="450"/>
      <c r="FC42" s="450"/>
      <c r="FD42" s="450"/>
      <c r="FE42" s="450"/>
      <c r="FF42" s="450"/>
      <c r="FG42" s="450"/>
      <c r="FH42" s="450"/>
      <c r="FI42" s="450"/>
      <c r="FJ42" s="450"/>
      <c r="FK42" s="450"/>
      <c r="FL42" s="450"/>
      <c r="FM42" s="450"/>
      <c r="FN42" s="450"/>
      <c r="FO42" s="450"/>
      <c r="FP42" s="450"/>
      <c r="FQ42" s="450"/>
    </row>
    <row r="43" spans="1:173" s="451" customFormat="1" ht="13.5" customHeight="1">
      <c r="A43" s="256">
        <v>38</v>
      </c>
      <c r="B43" s="234" t="s">
        <v>163</v>
      </c>
      <c r="C43" s="235" t="s">
        <v>264</v>
      </c>
      <c r="D43" s="783" t="s">
        <v>496</v>
      </c>
      <c r="E43" s="257">
        <v>5</v>
      </c>
      <c r="F43" s="257">
        <v>4</v>
      </c>
      <c r="G43" s="257">
        <v>5</v>
      </c>
      <c r="H43" s="257"/>
      <c r="I43" s="257">
        <v>5</v>
      </c>
      <c r="J43" s="257"/>
      <c r="K43" s="257">
        <v>5</v>
      </c>
      <c r="L43" s="257"/>
      <c r="M43" s="257">
        <v>5</v>
      </c>
      <c r="N43" s="257"/>
      <c r="O43" s="257">
        <v>6</v>
      </c>
      <c r="P43" s="257">
        <v>2</v>
      </c>
      <c r="Q43" s="257">
        <v>6</v>
      </c>
      <c r="R43" s="257"/>
      <c r="S43" s="257"/>
      <c r="T43" s="258"/>
      <c r="U43" s="257">
        <f t="shared" si="0"/>
        <v>128</v>
      </c>
      <c r="V43" s="357">
        <f t="shared" si="1"/>
        <v>5.12</v>
      </c>
      <c r="W43" s="257">
        <v>5</v>
      </c>
      <c r="X43" s="257">
        <v>4</v>
      </c>
      <c r="Y43" s="257">
        <v>5</v>
      </c>
      <c r="Z43" s="257"/>
      <c r="AA43" s="257">
        <v>6</v>
      </c>
      <c r="AB43" s="257"/>
      <c r="AC43" s="257">
        <v>4</v>
      </c>
      <c r="AD43" s="257">
        <v>4</v>
      </c>
      <c r="AE43" s="257">
        <v>6</v>
      </c>
      <c r="AF43" s="257"/>
      <c r="AG43" s="257">
        <v>5</v>
      </c>
      <c r="AH43" s="257"/>
      <c r="AI43" s="257">
        <f t="shared" si="2"/>
        <v>129</v>
      </c>
      <c r="AJ43" s="357">
        <f t="shared" si="3"/>
        <v>5.16</v>
      </c>
      <c r="AK43" s="357">
        <f t="shared" si="4"/>
        <v>5.14</v>
      </c>
      <c r="AL43" s="256" t="str">
        <f t="shared" si="5"/>
        <v>Trung b×nh</v>
      </c>
      <c r="AM43" s="845">
        <f t="shared" si="6"/>
        <v>3</v>
      </c>
      <c r="AN43" s="389" t="str">
        <f t="shared" si="7"/>
        <v>Lªn Líp</v>
      </c>
      <c r="AO43" s="257">
        <v>7</v>
      </c>
      <c r="AP43" s="713"/>
      <c r="AQ43" s="257">
        <v>4</v>
      </c>
      <c r="AR43" s="713">
        <v>2</v>
      </c>
      <c r="AS43" s="257">
        <v>4</v>
      </c>
      <c r="AT43" s="713">
        <v>4</v>
      </c>
      <c r="AU43" s="257">
        <v>6</v>
      </c>
      <c r="AV43" s="713"/>
      <c r="AW43" s="257">
        <v>7</v>
      </c>
      <c r="AX43" s="257"/>
      <c r="AY43" s="257">
        <v>6</v>
      </c>
      <c r="AZ43" s="257"/>
      <c r="BA43" s="257">
        <v>6</v>
      </c>
      <c r="BB43" s="257"/>
      <c r="BC43" s="257">
        <v>6</v>
      </c>
      <c r="BD43" s="257"/>
      <c r="BE43" s="257">
        <v>7</v>
      </c>
      <c r="BF43" s="257"/>
      <c r="BG43" s="257">
        <v>3</v>
      </c>
      <c r="BH43" s="257">
        <v>2</v>
      </c>
      <c r="BI43" s="257">
        <v>5</v>
      </c>
      <c r="BJ43" s="258"/>
      <c r="BK43" s="257">
        <f t="shared" si="8"/>
        <v>190</v>
      </c>
      <c r="BL43" s="434">
        <f t="shared" si="9"/>
        <v>5.428571428571429</v>
      </c>
      <c r="BM43" s="845">
        <f t="shared" si="10"/>
        <v>14</v>
      </c>
      <c r="BN43" s="257">
        <v>5</v>
      </c>
      <c r="BO43" s="257">
        <v>4</v>
      </c>
      <c r="BP43" s="257"/>
      <c r="BQ43" s="257"/>
      <c r="BR43" s="257">
        <v>6</v>
      </c>
      <c r="BS43" s="257"/>
      <c r="BT43" s="257">
        <v>5</v>
      </c>
      <c r="BU43" s="257"/>
      <c r="BV43" s="257">
        <v>7</v>
      </c>
      <c r="BW43" s="257">
        <v>2</v>
      </c>
      <c r="BX43" s="257">
        <v>7</v>
      </c>
      <c r="BY43" s="257"/>
      <c r="BZ43" s="257">
        <v>5</v>
      </c>
      <c r="CA43" s="258"/>
      <c r="CB43" s="258">
        <f t="shared" si="11"/>
        <v>126</v>
      </c>
      <c r="CC43" s="434">
        <f t="shared" si="12"/>
        <v>5.04</v>
      </c>
      <c r="CD43" s="357">
        <f t="shared" si="13"/>
        <v>5.266666666666667</v>
      </c>
      <c r="CE43" s="845">
        <f t="shared" si="14"/>
        <v>17</v>
      </c>
      <c r="CF43" s="256" t="str">
        <f t="shared" si="15"/>
        <v>Trung b×nh</v>
      </c>
      <c r="CG43" s="831" t="str">
        <f t="shared" si="16"/>
        <v>Lªn líp</v>
      </c>
      <c r="CH43" s="660"/>
      <c r="CI43" s="715"/>
      <c r="CJ43" s="660"/>
      <c r="CK43" s="715"/>
      <c r="CL43" s="660"/>
      <c r="CM43" s="715"/>
      <c r="CN43" s="660"/>
      <c r="CO43" s="715"/>
      <c r="CP43" s="660"/>
      <c r="CQ43" s="660"/>
      <c r="CR43" s="660"/>
      <c r="CS43" s="660"/>
      <c r="CT43" s="660"/>
      <c r="CU43" s="660"/>
      <c r="CV43" s="660"/>
      <c r="CW43" s="660"/>
      <c r="CX43" s="660"/>
      <c r="CY43" s="660"/>
      <c r="CZ43" s="660"/>
      <c r="DA43" s="660"/>
      <c r="DB43" s="660"/>
      <c r="DC43" s="512"/>
      <c r="DD43" s="257">
        <f t="shared" si="17"/>
        <v>0</v>
      </c>
      <c r="DE43" s="434">
        <f t="shared" si="18"/>
        <v>0</v>
      </c>
      <c r="DF43" s="845">
        <f t="shared" si="19"/>
        <v>50</v>
      </c>
      <c r="DG43" s="827"/>
      <c r="DH43" s="513"/>
      <c r="DI43" s="827"/>
      <c r="DJ43" s="513"/>
      <c r="DK43" s="827"/>
      <c r="DL43" s="513"/>
      <c r="DM43" s="827"/>
      <c r="DN43" s="513"/>
      <c r="DO43" s="827"/>
      <c r="DP43" s="513"/>
      <c r="DQ43" s="827"/>
      <c r="DR43" s="513"/>
      <c r="DS43" s="827"/>
      <c r="DT43" s="512"/>
      <c r="DU43" s="258">
        <f t="shared" si="20"/>
        <v>0</v>
      </c>
      <c r="DV43" s="434">
        <f t="shared" si="21"/>
        <v>0</v>
      </c>
      <c r="DW43" s="357">
        <f t="shared" si="22"/>
        <v>0</v>
      </c>
      <c r="DX43" s="845">
        <f t="shared" si="23"/>
        <v>75</v>
      </c>
      <c r="DY43" s="256" t="str">
        <f t="shared" si="24"/>
        <v>KÐm</v>
      </c>
      <c r="DZ43" s="832" t="str">
        <f t="shared" si="25"/>
        <v>Lªn líp</v>
      </c>
      <c r="EA43" s="450"/>
      <c r="EB43" s="450"/>
      <c r="EC43" s="450"/>
      <c r="ED43" s="450"/>
      <c r="EE43" s="450"/>
      <c r="EF43" s="450"/>
      <c r="EG43" s="450"/>
      <c r="EH43" s="450"/>
      <c r="EI43" s="450"/>
      <c r="EJ43" s="450"/>
      <c r="EK43" s="450"/>
      <c r="EL43" s="450"/>
      <c r="EM43" s="450"/>
      <c r="EN43" s="450"/>
      <c r="EO43" s="450"/>
      <c r="EP43" s="450"/>
      <c r="EQ43" s="450"/>
      <c r="ER43" s="450"/>
      <c r="ES43" s="450"/>
      <c r="ET43" s="450"/>
      <c r="EU43" s="450"/>
      <c r="EV43" s="450"/>
      <c r="EW43" s="450"/>
      <c r="EX43" s="450"/>
      <c r="EY43" s="450"/>
      <c r="EZ43" s="450"/>
      <c r="FA43" s="450"/>
      <c r="FB43" s="450"/>
      <c r="FC43" s="450"/>
      <c r="FD43" s="450"/>
      <c r="FE43" s="450"/>
      <c r="FF43" s="450"/>
      <c r="FG43" s="450"/>
      <c r="FH43" s="450"/>
      <c r="FI43" s="450"/>
      <c r="FJ43" s="450"/>
      <c r="FK43" s="450"/>
      <c r="FL43" s="450"/>
      <c r="FM43" s="450"/>
      <c r="FN43" s="450"/>
      <c r="FO43" s="450"/>
      <c r="FP43" s="450"/>
      <c r="FQ43" s="450"/>
    </row>
    <row r="44" spans="1:173" s="451" customFormat="1" ht="13.5" customHeight="1">
      <c r="A44" s="256">
        <v>39</v>
      </c>
      <c r="B44" s="548" t="s">
        <v>420</v>
      </c>
      <c r="C44" s="511" t="s">
        <v>421</v>
      </c>
      <c r="D44" s="511"/>
      <c r="E44" s="515">
        <v>6</v>
      </c>
      <c r="F44" s="512">
        <v>4</v>
      </c>
      <c r="G44" s="512">
        <v>5</v>
      </c>
      <c r="H44" s="512">
        <v>3</v>
      </c>
      <c r="I44" s="512">
        <v>5</v>
      </c>
      <c r="J44" s="512"/>
      <c r="K44" s="512">
        <v>5</v>
      </c>
      <c r="L44" s="512"/>
      <c r="M44" s="512">
        <v>6</v>
      </c>
      <c r="N44" s="512"/>
      <c r="O44" s="512">
        <v>6</v>
      </c>
      <c r="P44" s="512"/>
      <c r="Q44" s="512">
        <v>6</v>
      </c>
      <c r="R44" s="512"/>
      <c r="S44" s="512">
        <v>7</v>
      </c>
      <c r="T44" s="512"/>
      <c r="U44" s="445">
        <f t="shared" si="0"/>
        <v>136</v>
      </c>
      <c r="V44" s="446">
        <f t="shared" si="1"/>
        <v>5.44</v>
      </c>
      <c r="W44" s="513">
        <v>6</v>
      </c>
      <c r="X44" s="513"/>
      <c r="Y44" s="513">
        <v>5</v>
      </c>
      <c r="Z44" s="513"/>
      <c r="AA44" s="513">
        <v>5</v>
      </c>
      <c r="AB44" s="513"/>
      <c r="AC44" s="513">
        <v>7</v>
      </c>
      <c r="AD44" s="513"/>
      <c r="AE44" s="513">
        <v>6</v>
      </c>
      <c r="AF44" s="513"/>
      <c r="AG44" s="513">
        <v>5</v>
      </c>
      <c r="AH44" s="513"/>
      <c r="AI44" s="445">
        <f t="shared" si="2"/>
        <v>142</v>
      </c>
      <c r="AJ44" s="446">
        <f t="shared" si="3"/>
        <v>5.68</v>
      </c>
      <c r="AK44" s="446">
        <f t="shared" si="4"/>
        <v>5.56</v>
      </c>
      <c r="AL44" s="402" t="str">
        <f t="shared" si="5"/>
        <v>Trung b×nh</v>
      </c>
      <c r="AM44" s="845">
        <f t="shared" si="6"/>
        <v>0</v>
      </c>
      <c r="AN44" s="403" t="str">
        <f t="shared" si="7"/>
        <v>Lªn Líp</v>
      </c>
      <c r="AO44" s="660">
        <v>6</v>
      </c>
      <c r="AP44" s="715"/>
      <c r="AQ44" s="660">
        <v>6</v>
      </c>
      <c r="AR44" s="715"/>
      <c r="AS44" s="660">
        <v>6</v>
      </c>
      <c r="AT44" s="715"/>
      <c r="AU44" s="660">
        <v>7</v>
      </c>
      <c r="AV44" s="715"/>
      <c r="AW44" s="660">
        <v>7</v>
      </c>
      <c r="AX44" s="660"/>
      <c r="AY44" s="660">
        <v>6</v>
      </c>
      <c r="AZ44" s="660"/>
      <c r="BA44" s="660">
        <v>5</v>
      </c>
      <c r="BB44" s="660">
        <v>4</v>
      </c>
      <c r="BC44" s="660">
        <v>5</v>
      </c>
      <c r="BD44" s="660">
        <v>4</v>
      </c>
      <c r="BE44" s="660">
        <v>6</v>
      </c>
      <c r="BF44" s="660"/>
      <c r="BG44" s="660">
        <v>6</v>
      </c>
      <c r="BH44" s="660"/>
      <c r="BI44" s="660">
        <v>5</v>
      </c>
      <c r="BJ44" s="512"/>
      <c r="BK44" s="257">
        <f t="shared" si="8"/>
        <v>207</v>
      </c>
      <c r="BL44" s="434">
        <f t="shared" si="9"/>
        <v>5.914285714285715</v>
      </c>
      <c r="BM44" s="845">
        <f t="shared" si="10"/>
        <v>0</v>
      </c>
      <c r="BN44" s="827">
        <v>5</v>
      </c>
      <c r="BO44" s="513"/>
      <c r="BP44" s="827">
        <v>5</v>
      </c>
      <c r="BQ44" s="513"/>
      <c r="BR44" s="827">
        <v>5</v>
      </c>
      <c r="BS44" s="513"/>
      <c r="BT44" s="827">
        <v>5</v>
      </c>
      <c r="BU44" s="513">
        <v>4</v>
      </c>
      <c r="BV44" s="827">
        <v>5</v>
      </c>
      <c r="BW44" s="513"/>
      <c r="BX44" s="827">
        <v>5</v>
      </c>
      <c r="BY44" s="513"/>
      <c r="BZ44" s="827">
        <v>5</v>
      </c>
      <c r="CA44" s="512">
        <v>3</v>
      </c>
      <c r="CB44" s="258">
        <f t="shared" si="11"/>
        <v>125</v>
      </c>
      <c r="CC44" s="434">
        <f t="shared" si="12"/>
        <v>5</v>
      </c>
      <c r="CD44" s="357">
        <f t="shared" si="13"/>
        <v>5.533333333333333</v>
      </c>
      <c r="CE44" s="845">
        <f t="shared" si="14"/>
        <v>0</v>
      </c>
      <c r="CF44" s="256" t="str">
        <f t="shared" si="15"/>
        <v>Trung b×nh</v>
      </c>
      <c r="CG44" s="831" t="str">
        <f t="shared" si="16"/>
        <v>Lªn líp</v>
      </c>
      <c r="CH44" s="660"/>
      <c r="CI44" s="715"/>
      <c r="CJ44" s="660"/>
      <c r="CK44" s="715"/>
      <c r="CL44" s="660"/>
      <c r="CM44" s="715"/>
      <c r="CN44" s="660"/>
      <c r="CO44" s="715"/>
      <c r="CP44" s="660"/>
      <c r="CQ44" s="660"/>
      <c r="CR44" s="660"/>
      <c r="CS44" s="660"/>
      <c r="CT44" s="660"/>
      <c r="CU44" s="660"/>
      <c r="CV44" s="660"/>
      <c r="CW44" s="660"/>
      <c r="CX44" s="660"/>
      <c r="CY44" s="660"/>
      <c r="CZ44" s="660"/>
      <c r="DA44" s="660"/>
      <c r="DB44" s="660"/>
      <c r="DC44" s="512"/>
      <c r="DD44" s="257">
        <f t="shared" si="17"/>
        <v>0</v>
      </c>
      <c r="DE44" s="434">
        <f t="shared" si="18"/>
        <v>0</v>
      </c>
      <c r="DF44" s="845">
        <f t="shared" si="19"/>
        <v>33</v>
      </c>
      <c r="DG44" s="827"/>
      <c r="DH44" s="513"/>
      <c r="DI44" s="827"/>
      <c r="DJ44" s="513"/>
      <c r="DK44" s="827"/>
      <c r="DL44" s="513"/>
      <c r="DM44" s="827"/>
      <c r="DN44" s="513"/>
      <c r="DO44" s="827"/>
      <c r="DP44" s="513"/>
      <c r="DQ44" s="827"/>
      <c r="DR44" s="513"/>
      <c r="DS44" s="827"/>
      <c r="DT44" s="512"/>
      <c r="DU44" s="258">
        <f t="shared" si="20"/>
        <v>0</v>
      </c>
      <c r="DV44" s="434">
        <f t="shared" si="21"/>
        <v>0</v>
      </c>
      <c r="DW44" s="357">
        <f t="shared" si="22"/>
        <v>0</v>
      </c>
      <c r="DX44" s="845">
        <f t="shared" si="23"/>
        <v>58</v>
      </c>
      <c r="DY44" s="256" t="str">
        <f t="shared" si="24"/>
        <v>KÐm</v>
      </c>
      <c r="DZ44" s="832" t="str">
        <f t="shared" si="25"/>
        <v>Lªn líp</v>
      </c>
      <c r="EA44" s="450"/>
      <c r="EB44" s="450"/>
      <c r="EC44" s="450"/>
      <c r="ED44" s="450"/>
      <c r="EE44" s="450"/>
      <c r="EF44" s="450"/>
      <c r="EG44" s="450"/>
      <c r="EH44" s="450"/>
      <c r="EI44" s="450"/>
      <c r="EJ44" s="450"/>
      <c r="EK44" s="450"/>
      <c r="EL44" s="450"/>
      <c r="EM44" s="450"/>
      <c r="EN44" s="450"/>
      <c r="EO44" s="450"/>
      <c r="EP44" s="450"/>
      <c r="EQ44" s="450"/>
      <c r="ER44" s="450"/>
      <c r="ES44" s="450"/>
      <c r="ET44" s="450"/>
      <c r="EU44" s="450"/>
      <c r="EV44" s="450"/>
      <c r="EW44" s="450"/>
      <c r="EX44" s="450"/>
      <c r="EY44" s="450"/>
      <c r="EZ44" s="450"/>
      <c r="FA44" s="450"/>
      <c r="FB44" s="450"/>
      <c r="FC44" s="450"/>
      <c r="FD44" s="450"/>
      <c r="FE44" s="450"/>
      <c r="FF44" s="450"/>
      <c r="FG44" s="450"/>
      <c r="FH44" s="450"/>
      <c r="FI44" s="450"/>
      <c r="FJ44" s="450"/>
      <c r="FK44" s="450"/>
      <c r="FL44" s="450"/>
      <c r="FM44" s="450"/>
      <c r="FN44" s="450"/>
      <c r="FO44" s="450"/>
      <c r="FP44" s="450"/>
      <c r="FQ44" s="450"/>
    </row>
    <row r="45" spans="1:173" s="451" customFormat="1" ht="13.5" customHeight="1">
      <c r="A45" s="256">
        <v>40</v>
      </c>
      <c r="B45" s="548" t="s">
        <v>414</v>
      </c>
      <c r="C45" s="511" t="s">
        <v>241</v>
      </c>
      <c r="D45" s="511"/>
      <c r="E45" s="515">
        <v>6</v>
      </c>
      <c r="F45" s="512"/>
      <c r="G45" s="512">
        <v>7</v>
      </c>
      <c r="H45" s="512"/>
      <c r="I45" s="512">
        <v>5</v>
      </c>
      <c r="J45" s="512"/>
      <c r="K45" s="512">
        <v>5</v>
      </c>
      <c r="L45" s="512"/>
      <c r="M45" s="512">
        <v>7</v>
      </c>
      <c r="N45" s="512"/>
      <c r="O45" s="512">
        <v>5</v>
      </c>
      <c r="P45" s="512"/>
      <c r="Q45" s="512">
        <v>7</v>
      </c>
      <c r="R45" s="512"/>
      <c r="S45" s="512">
        <v>6</v>
      </c>
      <c r="T45" s="512"/>
      <c r="U45" s="445">
        <f t="shared" si="0"/>
        <v>144</v>
      </c>
      <c r="V45" s="446">
        <f t="shared" si="1"/>
        <v>5.76</v>
      </c>
      <c r="W45" s="513">
        <v>5</v>
      </c>
      <c r="X45" s="513"/>
      <c r="Y45" s="513">
        <v>5</v>
      </c>
      <c r="Z45" s="513"/>
      <c r="AA45" s="513"/>
      <c r="AB45" s="513"/>
      <c r="AC45" s="513">
        <v>5</v>
      </c>
      <c r="AD45" s="513"/>
      <c r="AE45" s="513"/>
      <c r="AF45" s="513"/>
      <c r="AG45" s="513">
        <v>5</v>
      </c>
      <c r="AH45" s="513"/>
      <c r="AI45" s="445">
        <f t="shared" si="2"/>
        <v>90</v>
      </c>
      <c r="AJ45" s="446">
        <f t="shared" si="3"/>
        <v>3.6</v>
      </c>
      <c r="AK45" s="446">
        <f t="shared" si="4"/>
        <v>4.68</v>
      </c>
      <c r="AL45" s="402" t="str">
        <f t="shared" si="5"/>
        <v>YÕu</v>
      </c>
      <c r="AM45" s="845">
        <f t="shared" si="6"/>
        <v>7</v>
      </c>
      <c r="AN45" s="403" t="str">
        <f t="shared" si="7"/>
        <v>Ngõng häc</v>
      </c>
      <c r="AO45" s="660"/>
      <c r="AP45" s="715"/>
      <c r="AQ45" s="660"/>
      <c r="AR45" s="715"/>
      <c r="AS45" s="660"/>
      <c r="AT45" s="715"/>
      <c r="AU45" s="660">
        <v>5</v>
      </c>
      <c r="AV45" s="715"/>
      <c r="AW45" s="660"/>
      <c r="AX45" s="660"/>
      <c r="AY45" s="660">
        <v>2</v>
      </c>
      <c r="AZ45" s="660">
        <v>2</v>
      </c>
      <c r="BA45" s="660"/>
      <c r="BB45" s="660"/>
      <c r="BC45" s="660"/>
      <c r="BD45" s="660"/>
      <c r="BE45" s="660"/>
      <c r="BF45" s="660"/>
      <c r="BG45" s="660"/>
      <c r="BH45" s="660"/>
      <c r="BI45" s="660"/>
      <c r="BJ45" s="512"/>
      <c r="BK45" s="257">
        <f t="shared" si="8"/>
        <v>21</v>
      </c>
      <c r="BL45" s="434">
        <f t="shared" si="9"/>
        <v>0.6</v>
      </c>
      <c r="BM45" s="845">
        <f t="shared" si="10"/>
        <v>39</v>
      </c>
      <c r="BN45" s="827">
        <v>7</v>
      </c>
      <c r="BO45" s="513">
        <v>2</v>
      </c>
      <c r="BP45" s="827">
        <v>5</v>
      </c>
      <c r="BQ45" s="513">
        <v>2</v>
      </c>
      <c r="BR45" s="827">
        <v>5</v>
      </c>
      <c r="BS45" s="513">
        <v>2</v>
      </c>
      <c r="BT45" s="827">
        <v>2</v>
      </c>
      <c r="BU45" s="513"/>
      <c r="BV45" s="827">
        <v>6</v>
      </c>
      <c r="BW45" s="513"/>
      <c r="BX45" s="827"/>
      <c r="BY45" s="513"/>
      <c r="BZ45" s="827">
        <v>5</v>
      </c>
      <c r="CA45" s="512">
        <v>2</v>
      </c>
      <c r="CB45" s="258">
        <f t="shared" si="11"/>
        <v>111</v>
      </c>
      <c r="CC45" s="434">
        <f t="shared" si="12"/>
        <v>4.44</v>
      </c>
      <c r="CD45" s="357">
        <f t="shared" si="13"/>
        <v>2.2</v>
      </c>
      <c r="CE45" s="845">
        <f t="shared" si="14"/>
        <v>46</v>
      </c>
      <c r="CF45" s="256" t="str">
        <f t="shared" si="15"/>
        <v>KÐm</v>
      </c>
      <c r="CG45" s="831" t="str">
        <f t="shared" si="16"/>
        <v>Th«i häc</v>
      </c>
      <c r="CH45" s="660"/>
      <c r="CI45" s="715"/>
      <c r="CJ45" s="660"/>
      <c r="CK45" s="715"/>
      <c r="CL45" s="660"/>
      <c r="CM45" s="715"/>
      <c r="CN45" s="660"/>
      <c r="CO45" s="715"/>
      <c r="CP45" s="660"/>
      <c r="CQ45" s="660"/>
      <c r="CR45" s="660"/>
      <c r="CS45" s="660"/>
      <c r="CT45" s="660"/>
      <c r="CU45" s="660"/>
      <c r="CV45" s="660"/>
      <c r="CW45" s="660"/>
      <c r="CX45" s="660"/>
      <c r="CY45" s="660"/>
      <c r="CZ45" s="660"/>
      <c r="DA45" s="660"/>
      <c r="DB45" s="660"/>
      <c r="DC45" s="512"/>
      <c r="DD45" s="257">
        <f t="shared" si="17"/>
        <v>0</v>
      </c>
      <c r="DE45" s="434">
        <f t="shared" si="18"/>
        <v>0</v>
      </c>
      <c r="DF45" s="845">
        <f t="shared" si="19"/>
        <v>79</v>
      </c>
      <c r="DG45" s="827"/>
      <c r="DH45" s="513"/>
      <c r="DI45" s="827"/>
      <c r="DJ45" s="513"/>
      <c r="DK45" s="827"/>
      <c r="DL45" s="513"/>
      <c r="DM45" s="827"/>
      <c r="DN45" s="513"/>
      <c r="DO45" s="827"/>
      <c r="DP45" s="513"/>
      <c r="DQ45" s="827"/>
      <c r="DR45" s="513"/>
      <c r="DS45" s="827"/>
      <c r="DT45" s="512"/>
      <c r="DU45" s="258">
        <f t="shared" si="20"/>
        <v>0</v>
      </c>
      <c r="DV45" s="434">
        <f t="shared" si="21"/>
        <v>0</v>
      </c>
      <c r="DW45" s="357">
        <f t="shared" si="22"/>
        <v>0</v>
      </c>
      <c r="DX45" s="845">
        <f t="shared" si="23"/>
        <v>104</v>
      </c>
      <c r="DY45" s="256" t="str">
        <f t="shared" si="24"/>
        <v>KÐm</v>
      </c>
      <c r="DZ45" s="832" t="str">
        <f t="shared" si="25"/>
        <v>Th«i häc</v>
      </c>
      <c r="EA45" s="450"/>
      <c r="EB45" s="450"/>
      <c r="EC45" s="450"/>
      <c r="ED45" s="450"/>
      <c r="EE45" s="450"/>
      <c r="EF45" s="450"/>
      <c r="EG45" s="450"/>
      <c r="EH45" s="450"/>
      <c r="EI45" s="450"/>
      <c r="EJ45" s="450"/>
      <c r="EK45" s="450"/>
      <c r="EL45" s="450"/>
      <c r="EM45" s="450"/>
      <c r="EN45" s="450"/>
      <c r="EO45" s="450"/>
      <c r="EP45" s="450"/>
      <c r="EQ45" s="450"/>
      <c r="ER45" s="450"/>
      <c r="ES45" s="450"/>
      <c r="ET45" s="450"/>
      <c r="EU45" s="450"/>
      <c r="EV45" s="450"/>
      <c r="EW45" s="450"/>
      <c r="EX45" s="450"/>
      <c r="EY45" s="450"/>
      <c r="EZ45" s="450"/>
      <c r="FA45" s="450"/>
      <c r="FB45" s="450"/>
      <c r="FC45" s="450"/>
      <c r="FD45" s="450"/>
      <c r="FE45" s="450"/>
      <c r="FF45" s="450"/>
      <c r="FG45" s="450"/>
      <c r="FH45" s="450"/>
      <c r="FI45" s="450"/>
      <c r="FJ45" s="450"/>
      <c r="FK45" s="450"/>
      <c r="FL45" s="450"/>
      <c r="FM45" s="450"/>
      <c r="FN45" s="450"/>
      <c r="FO45" s="450"/>
      <c r="FP45" s="450"/>
      <c r="FQ45" s="450"/>
    </row>
    <row r="46" spans="1:173" s="451" customFormat="1" ht="13.5" customHeight="1">
      <c r="A46" s="256">
        <v>41</v>
      </c>
      <c r="B46" s="548" t="s">
        <v>418</v>
      </c>
      <c r="C46" s="511" t="s">
        <v>419</v>
      </c>
      <c r="D46" s="511"/>
      <c r="E46" s="515">
        <v>5</v>
      </c>
      <c r="F46" s="512">
        <v>3</v>
      </c>
      <c r="G46" s="512">
        <v>5</v>
      </c>
      <c r="H46" s="512"/>
      <c r="I46" s="512">
        <v>6</v>
      </c>
      <c r="J46" s="512"/>
      <c r="K46" s="512">
        <v>5</v>
      </c>
      <c r="L46" s="512"/>
      <c r="M46" s="512">
        <v>6</v>
      </c>
      <c r="N46" s="512"/>
      <c r="O46" s="512">
        <v>7</v>
      </c>
      <c r="P46" s="512"/>
      <c r="Q46" s="512">
        <v>7</v>
      </c>
      <c r="R46" s="512"/>
      <c r="S46" s="512">
        <v>6</v>
      </c>
      <c r="T46" s="512"/>
      <c r="U46" s="445">
        <f t="shared" si="0"/>
        <v>139</v>
      </c>
      <c r="V46" s="446">
        <f t="shared" si="1"/>
        <v>5.56</v>
      </c>
      <c r="W46" s="513">
        <v>6</v>
      </c>
      <c r="X46" s="513"/>
      <c r="Y46" s="513">
        <v>6</v>
      </c>
      <c r="Z46" s="513"/>
      <c r="AA46" s="513">
        <v>5</v>
      </c>
      <c r="AB46" s="513"/>
      <c r="AC46" s="513">
        <v>7</v>
      </c>
      <c r="AD46" s="513"/>
      <c r="AE46" s="513">
        <v>6</v>
      </c>
      <c r="AF46" s="513"/>
      <c r="AG46" s="513">
        <v>6</v>
      </c>
      <c r="AH46" s="513"/>
      <c r="AI46" s="445">
        <f t="shared" si="2"/>
        <v>150</v>
      </c>
      <c r="AJ46" s="446">
        <f t="shared" si="3"/>
        <v>6</v>
      </c>
      <c r="AK46" s="446">
        <f t="shared" si="4"/>
        <v>5.78</v>
      </c>
      <c r="AL46" s="402" t="str">
        <f t="shared" si="5"/>
        <v>Trung b×nh</v>
      </c>
      <c r="AM46" s="845">
        <f t="shared" si="6"/>
        <v>0</v>
      </c>
      <c r="AN46" s="403" t="str">
        <f t="shared" si="7"/>
        <v>Lªn Líp</v>
      </c>
      <c r="AO46" s="660">
        <v>5</v>
      </c>
      <c r="AP46" s="715"/>
      <c r="AQ46" s="660">
        <v>6</v>
      </c>
      <c r="AR46" s="715"/>
      <c r="AS46" s="660">
        <v>5</v>
      </c>
      <c r="AT46" s="715"/>
      <c r="AU46" s="660">
        <v>5</v>
      </c>
      <c r="AV46" s="715">
        <v>4</v>
      </c>
      <c r="AW46" s="660">
        <v>5</v>
      </c>
      <c r="AX46" s="660"/>
      <c r="AY46" s="660">
        <v>7</v>
      </c>
      <c r="AZ46" s="660"/>
      <c r="BA46" s="660">
        <v>5</v>
      </c>
      <c r="BB46" s="660"/>
      <c r="BC46" s="660"/>
      <c r="BD46" s="660"/>
      <c r="BE46" s="660">
        <v>6</v>
      </c>
      <c r="BF46" s="660"/>
      <c r="BG46" s="660">
        <v>5</v>
      </c>
      <c r="BH46" s="660"/>
      <c r="BI46" s="660">
        <v>5</v>
      </c>
      <c r="BJ46" s="512"/>
      <c r="BK46" s="257">
        <f t="shared" si="8"/>
        <v>173</v>
      </c>
      <c r="BL46" s="434">
        <f t="shared" si="9"/>
        <v>4.942857142857143</v>
      </c>
      <c r="BM46" s="845">
        <f t="shared" si="10"/>
        <v>3</v>
      </c>
      <c r="BN46" s="827">
        <v>5</v>
      </c>
      <c r="BO46" s="513"/>
      <c r="BP46" s="827">
        <v>2</v>
      </c>
      <c r="BQ46" s="513">
        <v>0</v>
      </c>
      <c r="BR46" s="827">
        <v>5</v>
      </c>
      <c r="BS46" s="513"/>
      <c r="BT46" s="827">
        <v>3</v>
      </c>
      <c r="BU46" s="513">
        <v>3</v>
      </c>
      <c r="BV46" s="827">
        <v>5</v>
      </c>
      <c r="BW46" s="513"/>
      <c r="BX46" s="827">
        <v>5</v>
      </c>
      <c r="BY46" s="513"/>
      <c r="BZ46" s="827">
        <v>5</v>
      </c>
      <c r="CA46" s="512">
        <v>3</v>
      </c>
      <c r="CB46" s="258">
        <f t="shared" si="11"/>
        <v>108</v>
      </c>
      <c r="CC46" s="434">
        <f t="shared" si="12"/>
        <v>4.32</v>
      </c>
      <c r="CD46" s="357">
        <f t="shared" si="13"/>
        <v>4.683333333333334</v>
      </c>
      <c r="CE46" s="845">
        <f t="shared" si="14"/>
        <v>10</v>
      </c>
      <c r="CF46" s="256" t="str">
        <f t="shared" si="15"/>
        <v>YÕu</v>
      </c>
      <c r="CG46" s="831" t="str">
        <f t="shared" si="16"/>
        <v>Ngõng häc</v>
      </c>
      <c r="CH46" s="660"/>
      <c r="CI46" s="715"/>
      <c r="CJ46" s="660"/>
      <c r="CK46" s="715"/>
      <c r="CL46" s="660"/>
      <c r="CM46" s="715"/>
      <c r="CN46" s="660"/>
      <c r="CO46" s="715"/>
      <c r="CP46" s="660"/>
      <c r="CQ46" s="660"/>
      <c r="CR46" s="660"/>
      <c r="CS46" s="660"/>
      <c r="CT46" s="660"/>
      <c r="CU46" s="660"/>
      <c r="CV46" s="660"/>
      <c r="CW46" s="660"/>
      <c r="CX46" s="660"/>
      <c r="CY46" s="660"/>
      <c r="CZ46" s="660"/>
      <c r="DA46" s="660"/>
      <c r="DB46" s="660"/>
      <c r="DC46" s="512"/>
      <c r="DD46" s="257">
        <f t="shared" si="17"/>
        <v>0</v>
      </c>
      <c r="DE46" s="434">
        <f t="shared" si="18"/>
        <v>0</v>
      </c>
      <c r="DF46" s="845">
        <f t="shared" si="19"/>
        <v>43</v>
      </c>
      <c r="DG46" s="827"/>
      <c r="DH46" s="513"/>
      <c r="DI46" s="827"/>
      <c r="DJ46" s="513"/>
      <c r="DK46" s="827"/>
      <c r="DL46" s="513"/>
      <c r="DM46" s="827"/>
      <c r="DN46" s="513"/>
      <c r="DO46" s="827"/>
      <c r="DP46" s="513"/>
      <c r="DQ46" s="827"/>
      <c r="DR46" s="513"/>
      <c r="DS46" s="827"/>
      <c r="DT46" s="512"/>
      <c r="DU46" s="258">
        <f t="shared" si="20"/>
        <v>0</v>
      </c>
      <c r="DV46" s="434">
        <f t="shared" si="21"/>
        <v>0</v>
      </c>
      <c r="DW46" s="357">
        <f t="shared" si="22"/>
        <v>0</v>
      </c>
      <c r="DX46" s="845">
        <f t="shared" si="23"/>
        <v>68</v>
      </c>
      <c r="DY46" s="256" t="str">
        <f t="shared" si="24"/>
        <v>KÐm</v>
      </c>
      <c r="DZ46" s="832" t="str">
        <f t="shared" si="25"/>
        <v>Ngõng häc</v>
      </c>
      <c r="EA46" s="450"/>
      <c r="EB46" s="450"/>
      <c r="EC46" s="450"/>
      <c r="ED46" s="450"/>
      <c r="EE46" s="450"/>
      <c r="EF46" s="450"/>
      <c r="EG46" s="450"/>
      <c r="EH46" s="450"/>
      <c r="EI46" s="450"/>
      <c r="EJ46" s="450"/>
      <c r="EK46" s="450"/>
      <c r="EL46" s="450"/>
      <c r="EM46" s="450"/>
      <c r="EN46" s="450"/>
      <c r="EO46" s="450"/>
      <c r="EP46" s="450"/>
      <c r="EQ46" s="450"/>
      <c r="ER46" s="450"/>
      <c r="ES46" s="450"/>
      <c r="ET46" s="450"/>
      <c r="EU46" s="450"/>
      <c r="EV46" s="450"/>
      <c r="EW46" s="450"/>
      <c r="EX46" s="450"/>
      <c r="EY46" s="450"/>
      <c r="EZ46" s="450"/>
      <c r="FA46" s="450"/>
      <c r="FB46" s="450"/>
      <c r="FC46" s="450"/>
      <c r="FD46" s="450"/>
      <c r="FE46" s="450"/>
      <c r="FF46" s="450"/>
      <c r="FG46" s="450"/>
      <c r="FH46" s="450"/>
      <c r="FI46" s="450"/>
      <c r="FJ46" s="450"/>
      <c r="FK46" s="450"/>
      <c r="FL46" s="450"/>
      <c r="FM46" s="450"/>
      <c r="FN46" s="450"/>
      <c r="FO46" s="450"/>
      <c r="FP46" s="450"/>
      <c r="FQ46" s="450"/>
    </row>
    <row r="47" spans="1:173" s="451" customFormat="1" ht="13.5" customHeight="1">
      <c r="A47" s="256">
        <v>42</v>
      </c>
      <c r="B47" s="572" t="s">
        <v>249</v>
      </c>
      <c r="C47" s="573" t="s">
        <v>185</v>
      </c>
      <c r="D47" s="775" t="s">
        <v>488</v>
      </c>
      <c r="E47" s="549">
        <v>5</v>
      </c>
      <c r="F47" s="549">
        <v>4</v>
      </c>
      <c r="G47" s="549">
        <v>5</v>
      </c>
      <c r="H47" s="549"/>
      <c r="I47" s="549">
        <v>4</v>
      </c>
      <c r="J47" s="549">
        <v>4</v>
      </c>
      <c r="K47" s="549">
        <v>6</v>
      </c>
      <c r="L47" s="549"/>
      <c r="M47" s="549">
        <v>4</v>
      </c>
      <c r="N47" s="549">
        <v>2</v>
      </c>
      <c r="O47" s="549">
        <v>5</v>
      </c>
      <c r="P47" s="549" t="s">
        <v>431</v>
      </c>
      <c r="Q47" s="549">
        <v>6</v>
      </c>
      <c r="R47" s="549"/>
      <c r="S47" s="549"/>
      <c r="T47" s="552"/>
      <c r="U47" s="445">
        <f t="shared" si="0"/>
        <v>122</v>
      </c>
      <c r="V47" s="446">
        <f t="shared" si="1"/>
        <v>4.88</v>
      </c>
      <c r="W47" s="549">
        <v>5</v>
      </c>
      <c r="X47" s="549">
        <v>4</v>
      </c>
      <c r="Y47" s="549">
        <v>5</v>
      </c>
      <c r="Z47" s="549"/>
      <c r="AA47" s="549">
        <v>7</v>
      </c>
      <c r="AB47" s="549"/>
      <c r="AC47" s="549">
        <v>6</v>
      </c>
      <c r="AD47" s="549"/>
      <c r="AE47" s="549">
        <v>6</v>
      </c>
      <c r="AF47" s="549"/>
      <c r="AG47" s="549">
        <v>4</v>
      </c>
      <c r="AH47" s="549">
        <v>3</v>
      </c>
      <c r="AI47" s="445">
        <f t="shared" si="2"/>
        <v>133</v>
      </c>
      <c r="AJ47" s="446">
        <f t="shared" si="3"/>
        <v>5.32</v>
      </c>
      <c r="AK47" s="446">
        <f t="shared" si="4"/>
        <v>5.1</v>
      </c>
      <c r="AL47" s="402" t="str">
        <f t="shared" si="5"/>
        <v>Trung b×nh</v>
      </c>
      <c r="AM47" s="845">
        <f t="shared" si="6"/>
        <v>13</v>
      </c>
      <c r="AN47" s="403" t="str">
        <f t="shared" si="7"/>
        <v>Lªn Líp</v>
      </c>
      <c r="AO47" s="549">
        <v>6</v>
      </c>
      <c r="AP47" s="718"/>
      <c r="AQ47" s="549"/>
      <c r="AR47" s="718"/>
      <c r="AS47" s="549">
        <v>5</v>
      </c>
      <c r="AT47" s="718"/>
      <c r="AU47" s="549">
        <v>5</v>
      </c>
      <c r="AV47" s="718"/>
      <c r="AW47" s="549">
        <v>6</v>
      </c>
      <c r="AX47" s="549"/>
      <c r="AY47" s="549">
        <v>6</v>
      </c>
      <c r="AZ47" s="549"/>
      <c r="BA47" s="549">
        <v>5</v>
      </c>
      <c r="BB47" s="549"/>
      <c r="BC47" s="549">
        <v>4</v>
      </c>
      <c r="BD47" s="549">
        <v>3</v>
      </c>
      <c r="BE47" s="549">
        <v>6</v>
      </c>
      <c r="BF47" s="549"/>
      <c r="BG47" s="549">
        <v>5</v>
      </c>
      <c r="BH47" s="549"/>
      <c r="BI47" s="549">
        <v>5</v>
      </c>
      <c r="BJ47" s="552"/>
      <c r="BK47" s="257">
        <f t="shared" si="8"/>
        <v>164</v>
      </c>
      <c r="BL47" s="434">
        <f t="shared" si="9"/>
        <v>4.685714285714286</v>
      </c>
      <c r="BM47" s="845">
        <f t="shared" si="10"/>
        <v>20</v>
      </c>
      <c r="BN47" s="549">
        <v>5</v>
      </c>
      <c r="BO47" s="549"/>
      <c r="BP47" s="549"/>
      <c r="BQ47" s="549"/>
      <c r="BR47" s="549">
        <v>3</v>
      </c>
      <c r="BS47" s="549"/>
      <c r="BT47" s="549">
        <v>5</v>
      </c>
      <c r="BU47" s="549"/>
      <c r="BV47" s="549">
        <v>5</v>
      </c>
      <c r="BW47" s="549"/>
      <c r="BX47" s="549">
        <v>6</v>
      </c>
      <c r="BY47" s="549"/>
      <c r="BZ47" s="549">
        <v>4</v>
      </c>
      <c r="CA47" s="552">
        <v>3</v>
      </c>
      <c r="CB47" s="258">
        <f t="shared" si="11"/>
        <v>102</v>
      </c>
      <c r="CC47" s="434">
        <f t="shared" si="12"/>
        <v>4.08</v>
      </c>
      <c r="CD47" s="357">
        <f t="shared" si="13"/>
        <v>4.433333333333334</v>
      </c>
      <c r="CE47" s="845">
        <f t="shared" si="14"/>
        <v>30</v>
      </c>
      <c r="CF47" s="256" t="str">
        <f t="shared" si="15"/>
        <v>YÕu</v>
      </c>
      <c r="CG47" s="831" t="str">
        <f t="shared" si="16"/>
        <v>Ngõng häc</v>
      </c>
      <c r="CH47" s="720"/>
      <c r="CI47" s="718"/>
      <c r="CJ47" s="720"/>
      <c r="CK47" s="718"/>
      <c r="CL47" s="720"/>
      <c r="CM47" s="718"/>
      <c r="CN47" s="720"/>
      <c r="CO47" s="718"/>
      <c r="CP47" s="720"/>
      <c r="CQ47" s="720"/>
      <c r="CR47" s="720"/>
      <c r="CS47" s="720"/>
      <c r="CT47" s="720"/>
      <c r="CU47" s="720"/>
      <c r="CV47" s="720"/>
      <c r="CW47" s="720"/>
      <c r="CX47" s="720"/>
      <c r="CY47" s="720"/>
      <c r="CZ47" s="720"/>
      <c r="DA47" s="720"/>
      <c r="DB47" s="720"/>
      <c r="DC47" s="575"/>
      <c r="DD47" s="257">
        <f t="shared" si="17"/>
        <v>0</v>
      </c>
      <c r="DE47" s="434">
        <f t="shared" si="18"/>
        <v>0</v>
      </c>
      <c r="DF47" s="845">
        <f>SUM((IF(CH47&gt;=5,0,$CH$5)),(IF(CJ47&gt;=5,0,$CJ$5)),(IF(CL47&gt;=5,0,$CL$5)),(IF(CN47&gt;=5,0,$CN$5)),(IF(CP47&gt;=5,0,$CP$5)),(IF(CR47&gt;=5,0,$CR$5)),(IF(CT47&gt;=5,0,$CT$5)),(IF(CV47&gt;=5,0,$CV$5)),(IF(CX47&gt;=5,0,$CX$5)),(IF(CZ47&gt;=5,0,$CZ$5)),(IF(DB47&gt;=5,0,$DB$5)),CE47)</f>
        <v>63</v>
      </c>
      <c r="DG47" s="829"/>
      <c r="DH47" s="576"/>
      <c r="DI47" s="829"/>
      <c r="DJ47" s="576"/>
      <c r="DK47" s="829"/>
      <c r="DL47" s="576"/>
      <c r="DM47" s="829"/>
      <c r="DN47" s="576"/>
      <c r="DO47" s="829"/>
      <c r="DP47" s="576"/>
      <c r="DQ47" s="829"/>
      <c r="DR47" s="576"/>
      <c r="DS47" s="829"/>
      <c r="DT47" s="575"/>
      <c r="DU47" s="258">
        <f t="shared" si="20"/>
        <v>0</v>
      </c>
      <c r="DV47" s="434">
        <f t="shared" si="21"/>
        <v>0</v>
      </c>
      <c r="DW47" s="357">
        <f t="shared" si="22"/>
        <v>0</v>
      </c>
      <c r="DX47" s="845">
        <f t="shared" si="23"/>
        <v>88</v>
      </c>
      <c r="DY47" s="256" t="str">
        <f t="shared" si="24"/>
        <v>KÐm</v>
      </c>
      <c r="DZ47" s="832" t="str">
        <f t="shared" si="25"/>
        <v>Ngõng häc</v>
      </c>
      <c r="EA47" s="450"/>
      <c r="EB47" s="450"/>
      <c r="EC47" s="450"/>
      <c r="ED47" s="450"/>
      <c r="EE47" s="450"/>
      <c r="EF47" s="450"/>
      <c r="EG47" s="450"/>
      <c r="EH47" s="450"/>
      <c r="EI47" s="450"/>
      <c r="EJ47" s="450"/>
      <c r="EK47" s="450"/>
      <c r="EL47" s="450"/>
      <c r="EM47" s="450"/>
      <c r="EN47" s="450"/>
      <c r="EO47" s="450"/>
      <c r="EP47" s="450"/>
      <c r="EQ47" s="450"/>
      <c r="ER47" s="450"/>
      <c r="ES47" s="450"/>
      <c r="ET47" s="450"/>
      <c r="EU47" s="450"/>
      <c r="EV47" s="450"/>
      <c r="EW47" s="450"/>
      <c r="EX47" s="450"/>
      <c r="EY47" s="450"/>
      <c r="EZ47" s="450"/>
      <c r="FA47" s="450"/>
      <c r="FB47" s="450"/>
      <c r="FC47" s="450"/>
      <c r="FD47" s="450"/>
      <c r="FE47" s="450"/>
      <c r="FF47" s="450"/>
      <c r="FG47" s="450"/>
      <c r="FH47" s="450"/>
      <c r="FI47" s="450"/>
      <c r="FJ47" s="450"/>
      <c r="FK47" s="450"/>
      <c r="FL47" s="450"/>
      <c r="FM47" s="450"/>
      <c r="FN47" s="450"/>
      <c r="FO47" s="450"/>
      <c r="FP47" s="450"/>
      <c r="FQ47" s="450"/>
    </row>
    <row r="48" spans="1:173" s="565" customFormat="1" ht="13.5" customHeight="1">
      <c r="A48" s="256">
        <v>43</v>
      </c>
      <c r="B48" s="651" t="s">
        <v>371</v>
      </c>
      <c r="C48" s="896" t="s">
        <v>372</v>
      </c>
      <c r="D48" s="899"/>
      <c r="E48" s="833">
        <v>5</v>
      </c>
      <c r="F48" s="833">
        <v>3</v>
      </c>
      <c r="G48" s="833">
        <v>5</v>
      </c>
      <c r="H48" s="833"/>
      <c r="I48" s="833">
        <v>4</v>
      </c>
      <c r="J48" s="833">
        <v>4</v>
      </c>
      <c r="K48" s="833">
        <v>5</v>
      </c>
      <c r="L48" s="833" t="s">
        <v>425</v>
      </c>
      <c r="M48" s="833">
        <v>6</v>
      </c>
      <c r="N48" s="833">
        <v>4</v>
      </c>
      <c r="O48" s="833">
        <v>7</v>
      </c>
      <c r="P48" s="833"/>
      <c r="Q48" s="833">
        <v>5</v>
      </c>
      <c r="R48" s="833"/>
      <c r="S48" s="833"/>
      <c r="T48" s="452"/>
      <c r="U48" s="833">
        <f t="shared" si="0"/>
        <v>129</v>
      </c>
      <c r="V48" s="567">
        <f t="shared" si="1"/>
        <v>5.16</v>
      </c>
      <c r="W48" s="568">
        <v>5</v>
      </c>
      <c r="X48" s="568"/>
      <c r="Y48" s="568">
        <v>5</v>
      </c>
      <c r="Z48" s="568"/>
      <c r="AA48" s="568">
        <v>7</v>
      </c>
      <c r="AB48" s="568"/>
      <c r="AC48" s="568">
        <v>5</v>
      </c>
      <c r="AD48" s="568"/>
      <c r="AE48" s="568">
        <v>7</v>
      </c>
      <c r="AF48" s="568"/>
      <c r="AG48" s="568">
        <v>6</v>
      </c>
      <c r="AH48" s="568"/>
      <c r="AI48" s="833">
        <f t="shared" si="2"/>
        <v>144</v>
      </c>
      <c r="AJ48" s="567">
        <f t="shared" si="3"/>
        <v>5.76</v>
      </c>
      <c r="AK48" s="567">
        <f t="shared" si="4"/>
        <v>5.46</v>
      </c>
      <c r="AL48" s="546" t="str">
        <f t="shared" si="5"/>
        <v>Trung b×nh</v>
      </c>
      <c r="AM48" s="845">
        <f t="shared" si="6"/>
        <v>5</v>
      </c>
      <c r="AN48" s="403" t="str">
        <f t="shared" si="7"/>
        <v>Lªn Líp</v>
      </c>
      <c r="AO48" s="721">
        <v>6</v>
      </c>
      <c r="AP48" s="719"/>
      <c r="AQ48" s="721"/>
      <c r="AR48" s="719"/>
      <c r="AS48" s="721">
        <v>4</v>
      </c>
      <c r="AT48" s="719">
        <v>4</v>
      </c>
      <c r="AU48" s="721">
        <v>5</v>
      </c>
      <c r="AV48" s="719"/>
      <c r="AW48" s="721">
        <v>5</v>
      </c>
      <c r="AX48" s="721"/>
      <c r="AY48" s="721">
        <v>5</v>
      </c>
      <c r="AZ48" s="721"/>
      <c r="BA48" s="721">
        <v>4</v>
      </c>
      <c r="BB48" s="721">
        <v>2</v>
      </c>
      <c r="BC48" s="721">
        <v>4</v>
      </c>
      <c r="BD48" s="721">
        <v>3</v>
      </c>
      <c r="BE48" s="721">
        <v>5</v>
      </c>
      <c r="BF48" s="721"/>
      <c r="BG48" s="721">
        <v>3</v>
      </c>
      <c r="BH48" s="721">
        <v>3</v>
      </c>
      <c r="BI48" s="721">
        <v>5</v>
      </c>
      <c r="BJ48" s="452"/>
      <c r="BK48" s="534">
        <f t="shared" si="8"/>
        <v>141</v>
      </c>
      <c r="BL48" s="834">
        <f t="shared" si="9"/>
        <v>4.0285714285714285</v>
      </c>
      <c r="BM48" s="845">
        <f t="shared" si="10"/>
        <v>22</v>
      </c>
      <c r="BN48" s="830">
        <v>4</v>
      </c>
      <c r="BO48" s="568">
        <v>3</v>
      </c>
      <c r="BP48" s="830"/>
      <c r="BQ48" s="568"/>
      <c r="BR48" s="830">
        <v>4</v>
      </c>
      <c r="BS48" s="568">
        <v>3</v>
      </c>
      <c r="BT48" s="830">
        <v>5</v>
      </c>
      <c r="BU48" s="568"/>
      <c r="BV48" s="830">
        <v>6</v>
      </c>
      <c r="BW48" s="568"/>
      <c r="BX48" s="830">
        <v>4</v>
      </c>
      <c r="BY48" s="568">
        <v>2</v>
      </c>
      <c r="BZ48" s="830">
        <v>5</v>
      </c>
      <c r="CA48" s="452"/>
      <c r="CB48" s="536">
        <f t="shared" si="11"/>
        <v>101</v>
      </c>
      <c r="CC48" s="834">
        <f t="shared" si="12"/>
        <v>4.04</v>
      </c>
      <c r="CD48" s="530">
        <f t="shared" si="13"/>
        <v>4.033333333333333</v>
      </c>
      <c r="CE48" s="845">
        <f t="shared" si="14"/>
        <v>37</v>
      </c>
      <c r="CF48" s="256" t="str">
        <f t="shared" si="15"/>
        <v>YÕu</v>
      </c>
      <c r="CG48" s="831" t="str">
        <f t="shared" si="16"/>
        <v>Ngõng häc</v>
      </c>
      <c r="CH48" s="721"/>
      <c r="CI48" s="719"/>
      <c r="CJ48" s="721"/>
      <c r="CK48" s="719"/>
      <c r="CL48" s="721"/>
      <c r="CM48" s="719"/>
      <c r="CN48" s="721"/>
      <c r="CO48" s="719"/>
      <c r="CP48" s="721"/>
      <c r="CQ48" s="721"/>
      <c r="CR48" s="721"/>
      <c r="CS48" s="721"/>
      <c r="CT48" s="721"/>
      <c r="CU48" s="721"/>
      <c r="CV48" s="721"/>
      <c r="CW48" s="721"/>
      <c r="CX48" s="721"/>
      <c r="CY48" s="721"/>
      <c r="CZ48" s="721"/>
      <c r="DA48" s="721"/>
      <c r="DB48" s="721"/>
      <c r="DC48" s="452"/>
      <c r="DD48" s="257">
        <f t="shared" si="17"/>
        <v>0</v>
      </c>
      <c r="DE48" s="434">
        <f t="shared" si="18"/>
        <v>0</v>
      </c>
      <c r="DF48" s="867">
        <f t="shared" si="19"/>
        <v>70</v>
      </c>
      <c r="DG48" s="830"/>
      <c r="DH48" s="568"/>
      <c r="DI48" s="830"/>
      <c r="DJ48" s="568"/>
      <c r="DK48" s="830"/>
      <c r="DL48" s="568"/>
      <c r="DM48" s="830"/>
      <c r="DN48" s="568"/>
      <c r="DO48" s="830"/>
      <c r="DP48" s="568"/>
      <c r="DQ48" s="830"/>
      <c r="DR48" s="568"/>
      <c r="DS48" s="830"/>
      <c r="DT48" s="452"/>
      <c r="DU48" s="536">
        <f t="shared" si="20"/>
        <v>0</v>
      </c>
      <c r="DV48" s="834">
        <f t="shared" si="21"/>
        <v>0</v>
      </c>
      <c r="DW48" s="530">
        <f t="shared" si="22"/>
        <v>0</v>
      </c>
      <c r="DX48" s="845">
        <f t="shared" si="23"/>
        <v>95</v>
      </c>
      <c r="DY48" s="256" t="str">
        <f t="shared" si="24"/>
        <v>KÐm</v>
      </c>
      <c r="DZ48" s="835" t="str">
        <f t="shared" si="25"/>
        <v>Ngõng häc</v>
      </c>
      <c r="EA48" s="564"/>
      <c r="EB48" s="564"/>
      <c r="EC48" s="564"/>
      <c r="ED48" s="564"/>
      <c r="EE48" s="564"/>
      <c r="EF48" s="564"/>
      <c r="EG48" s="564"/>
      <c r="EH48" s="564"/>
      <c r="EI48" s="564"/>
      <c r="EJ48" s="564"/>
      <c r="EK48" s="564"/>
      <c r="EL48" s="564"/>
      <c r="EM48" s="564"/>
      <c r="EN48" s="564"/>
      <c r="EO48" s="564"/>
      <c r="EP48" s="564"/>
      <c r="EQ48" s="564"/>
      <c r="ER48" s="564"/>
      <c r="ES48" s="564"/>
      <c r="ET48" s="564"/>
      <c r="EU48" s="564"/>
      <c r="EV48" s="564"/>
      <c r="EW48" s="564"/>
      <c r="EX48" s="564"/>
      <c r="EY48" s="564"/>
      <c r="EZ48" s="564"/>
      <c r="FA48" s="564"/>
      <c r="FB48" s="564"/>
      <c r="FC48" s="564"/>
      <c r="FD48" s="564"/>
      <c r="FE48" s="564"/>
      <c r="FF48" s="564"/>
      <c r="FG48" s="564"/>
      <c r="FH48" s="564"/>
      <c r="FI48" s="564"/>
      <c r="FJ48" s="564"/>
      <c r="FK48" s="564"/>
      <c r="FL48" s="564"/>
      <c r="FM48" s="564"/>
      <c r="FN48" s="564"/>
      <c r="FO48" s="564"/>
      <c r="FP48" s="564"/>
      <c r="FQ48" s="564"/>
    </row>
    <row r="49" spans="1:129" ht="13.5" customHeight="1">
      <c r="A49" s="268"/>
      <c r="B49" s="237"/>
      <c r="C49" s="237"/>
      <c r="D49" s="237"/>
      <c r="E49" s="453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454"/>
      <c r="X49" s="454"/>
      <c r="Y49" s="454"/>
      <c r="Z49" s="454"/>
      <c r="AA49" s="454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386" t="s">
        <v>220</v>
      </c>
      <c r="AM49" s="339">
        <f>COUNTIF($AL$6:$AL$41,"Giái")</f>
        <v>0</v>
      </c>
      <c r="AX49" s="349"/>
      <c r="AY49" s="349"/>
      <c r="AZ49" s="349"/>
      <c r="BH49" s="349"/>
      <c r="BJ49" s="269"/>
      <c r="BK49" s="269"/>
      <c r="BL49" s="269"/>
      <c r="BO49" s="269"/>
      <c r="BP49" s="269"/>
      <c r="BQ49" s="269"/>
      <c r="BR49" s="269"/>
      <c r="CD49" s="454"/>
      <c r="CE49" s="454"/>
      <c r="CF49" s="386"/>
      <c r="CQ49" s="349"/>
      <c r="CR49" s="349"/>
      <c r="CS49" s="349"/>
      <c r="DA49" s="349"/>
      <c r="DC49" s="269"/>
      <c r="DD49" s="269"/>
      <c r="DE49" s="269"/>
      <c r="DH49" s="269"/>
      <c r="DI49" s="269"/>
      <c r="DJ49" s="269"/>
      <c r="DK49" s="269"/>
      <c r="DW49" s="454"/>
      <c r="DX49" s="454"/>
      <c r="DY49" s="386" t="s">
        <v>220</v>
      </c>
    </row>
    <row r="50" spans="1:130" ht="13.5" customHeight="1">
      <c r="A50" s="268"/>
      <c r="B50" s="292"/>
      <c r="C50" s="237"/>
      <c r="D50" s="237"/>
      <c r="E50" s="453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454"/>
      <c r="X50" s="454"/>
      <c r="Y50" s="454"/>
      <c r="Z50" s="454"/>
      <c r="AA50" s="454"/>
      <c r="AB50" s="454"/>
      <c r="AC50" s="454"/>
      <c r="AD50" s="454"/>
      <c r="AE50" s="454"/>
      <c r="AF50" s="454"/>
      <c r="AG50" s="454"/>
      <c r="AH50" s="454"/>
      <c r="AI50" s="454"/>
      <c r="AJ50" s="454"/>
      <c r="AK50" s="454"/>
      <c r="AL50" s="386" t="s">
        <v>221</v>
      </c>
      <c r="AM50" s="339">
        <f>COUNTIF($AL$6:$AL$41,"Kh¸")</f>
        <v>0</v>
      </c>
      <c r="AN50" s="391" t="s">
        <v>222</v>
      </c>
      <c r="AO50" s="391"/>
      <c r="AP50" s="391"/>
      <c r="AQ50" s="391"/>
      <c r="AR50" s="391"/>
      <c r="AS50" s="391"/>
      <c r="AT50" s="391"/>
      <c r="AU50" s="391"/>
      <c r="AV50" s="391"/>
      <c r="AW50" s="340"/>
      <c r="AX50" s="349"/>
      <c r="AY50" s="349"/>
      <c r="AZ50" s="349"/>
      <c r="BA50" s="340"/>
      <c r="BB50" s="341">
        <f>COUNTIF($AN$6:$AN$41,"Ngõng häc")</f>
        <v>1</v>
      </c>
      <c r="BC50" s="341"/>
      <c r="BD50" s="341"/>
      <c r="BE50" s="341"/>
      <c r="BF50" s="341"/>
      <c r="BG50" s="340"/>
      <c r="BH50" s="349"/>
      <c r="BI50" s="340"/>
      <c r="BJ50" s="269"/>
      <c r="BK50" s="269"/>
      <c r="BL50" s="269"/>
      <c r="BN50" s="340"/>
      <c r="BO50" s="269"/>
      <c r="BP50" s="269"/>
      <c r="BQ50" s="269"/>
      <c r="BR50" s="269"/>
      <c r="CC50" s="890" t="s">
        <v>220</v>
      </c>
      <c r="CD50" s="891">
        <f>COUNTIF($CF$6:$CF$48,"Giái")</f>
        <v>0</v>
      </c>
      <c r="CE50" s="958" t="s">
        <v>618</v>
      </c>
      <c r="CF50" s="958"/>
      <c r="CG50" s="680"/>
      <c r="CH50" s="391"/>
      <c r="CI50" s="391"/>
      <c r="CJ50" s="391"/>
      <c r="CK50" s="391"/>
      <c r="CL50" s="391"/>
      <c r="CM50" s="391"/>
      <c r="CN50" s="391"/>
      <c r="CO50" s="391"/>
      <c r="CP50" s="340"/>
      <c r="CQ50" s="349"/>
      <c r="CR50" s="349"/>
      <c r="CS50" s="349"/>
      <c r="CT50" s="340"/>
      <c r="CU50" s="341"/>
      <c r="CV50" s="341"/>
      <c r="CW50" s="341"/>
      <c r="CX50" s="341"/>
      <c r="CY50" s="341"/>
      <c r="CZ50" s="340"/>
      <c r="DA50" s="349"/>
      <c r="DB50" s="340"/>
      <c r="DC50" s="269"/>
      <c r="DD50" s="269"/>
      <c r="DE50" s="269"/>
      <c r="DG50" s="340"/>
      <c r="DH50" s="269"/>
      <c r="DI50" s="269"/>
      <c r="DJ50" s="269"/>
      <c r="DK50" s="269"/>
      <c r="DW50" s="454"/>
      <c r="DX50" s="454"/>
      <c r="DY50" s="386" t="s">
        <v>221</v>
      </c>
      <c r="DZ50" s="680" t="s">
        <v>220</v>
      </c>
    </row>
    <row r="51" spans="1:130" ht="13.5" customHeight="1">
      <c r="A51" s="268"/>
      <c r="B51" s="269"/>
      <c r="C51" s="237"/>
      <c r="D51" s="237"/>
      <c r="E51" s="453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454"/>
      <c r="X51" s="454"/>
      <c r="Y51" s="454"/>
      <c r="Z51" s="454"/>
      <c r="AA51" s="454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386" t="s">
        <v>223</v>
      </c>
      <c r="AM51" s="339">
        <f>COUNTIF($AL$6:$AL$41,"TB Kh¸")</f>
        <v>6</v>
      </c>
      <c r="AN51" s="392" t="s">
        <v>224</v>
      </c>
      <c r="AO51" s="392"/>
      <c r="AP51" s="392"/>
      <c r="AQ51" s="392"/>
      <c r="AR51" s="392"/>
      <c r="AS51" s="392"/>
      <c r="AT51" s="392"/>
      <c r="AU51" s="392"/>
      <c r="AV51" s="392"/>
      <c r="AW51" s="342"/>
      <c r="AX51" s="349"/>
      <c r="AY51" s="349"/>
      <c r="AZ51" s="349"/>
      <c r="BA51" s="342"/>
      <c r="BB51" s="343">
        <f>COUNTIF($AN$6:$AN$41,"Th«i häc")</f>
        <v>0</v>
      </c>
      <c r="BC51" s="343"/>
      <c r="BD51" s="343"/>
      <c r="BE51" s="343"/>
      <c r="BF51" s="343"/>
      <c r="BG51" s="342"/>
      <c r="BH51" s="349"/>
      <c r="BI51" s="342"/>
      <c r="BJ51" s="269"/>
      <c r="BK51" s="269"/>
      <c r="BL51" s="269"/>
      <c r="BN51" s="342"/>
      <c r="BO51" s="269"/>
      <c r="BP51" s="269"/>
      <c r="BQ51" s="269"/>
      <c r="BR51" s="269"/>
      <c r="CC51" s="892" t="s">
        <v>221</v>
      </c>
      <c r="CD51" s="893">
        <f>COUNTIF($CF$6:$CF$48,"Kh¸")</f>
        <v>2</v>
      </c>
      <c r="CE51" s="959">
        <f>COUNTIF($CG$6:$CG$48,"Lªn líp")</f>
        <v>36</v>
      </c>
      <c r="CF51" s="959"/>
      <c r="CG51" s="680"/>
      <c r="CH51" s="392"/>
      <c r="CI51" s="392"/>
      <c r="CJ51" s="392"/>
      <c r="CK51" s="392"/>
      <c r="CL51" s="392"/>
      <c r="CM51" s="392"/>
      <c r="CN51" s="392"/>
      <c r="CO51" s="392"/>
      <c r="CP51" s="342"/>
      <c r="CQ51" s="349"/>
      <c r="CR51" s="349"/>
      <c r="CS51" s="349"/>
      <c r="CT51" s="342"/>
      <c r="CU51" s="343"/>
      <c r="CV51" s="343"/>
      <c r="CW51" s="343"/>
      <c r="CX51" s="343"/>
      <c r="CY51" s="343"/>
      <c r="CZ51" s="342"/>
      <c r="DA51" s="349"/>
      <c r="DB51" s="342"/>
      <c r="DC51" s="269"/>
      <c r="DD51" s="269"/>
      <c r="DE51" s="269"/>
      <c r="DG51" s="342"/>
      <c r="DH51" s="269"/>
      <c r="DI51" s="269"/>
      <c r="DJ51" s="269"/>
      <c r="DK51" s="269"/>
      <c r="DW51" s="454"/>
      <c r="DX51" s="454"/>
      <c r="DY51" s="386" t="s">
        <v>223</v>
      </c>
      <c r="DZ51" s="680" t="s">
        <v>221</v>
      </c>
    </row>
    <row r="52" spans="1:130" ht="13.5" customHeight="1">
      <c r="A52" s="268"/>
      <c r="B52" s="237"/>
      <c r="C52" s="237"/>
      <c r="D52" s="237"/>
      <c r="E52" s="453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5"/>
      <c r="AM52" s="456"/>
      <c r="AN52" s="457"/>
      <c r="AO52" s="457"/>
      <c r="AP52" s="457"/>
      <c r="AQ52" s="457"/>
      <c r="AR52" s="457"/>
      <c r="AS52" s="457"/>
      <c r="AT52" s="457"/>
      <c r="AU52" s="457"/>
      <c r="AV52" s="457"/>
      <c r="AW52" s="349"/>
      <c r="AX52" s="349"/>
      <c r="AY52" s="349"/>
      <c r="AZ52" s="349"/>
      <c r="BA52" s="349"/>
      <c r="BB52" s="349"/>
      <c r="BC52" s="349"/>
      <c r="BD52" s="349"/>
      <c r="BE52" s="349"/>
      <c r="BF52" s="349"/>
      <c r="BG52" s="349"/>
      <c r="BH52" s="349"/>
      <c r="BI52" s="349"/>
      <c r="BJ52" s="269"/>
      <c r="BK52" s="269"/>
      <c r="BL52" s="269"/>
      <c r="BN52" s="349"/>
      <c r="BO52" s="269"/>
      <c r="BP52" s="269"/>
      <c r="BQ52" s="269"/>
      <c r="BR52" s="269"/>
      <c r="CC52" s="892" t="s">
        <v>619</v>
      </c>
      <c r="CD52" s="893">
        <f>COUNTIF($CF$6:$CF$48,"TB Kh¸")</f>
        <v>18</v>
      </c>
      <c r="CE52" s="953" t="s">
        <v>222</v>
      </c>
      <c r="CF52" s="953"/>
      <c r="CG52" s="680"/>
      <c r="CH52" s="457"/>
      <c r="CI52" s="457"/>
      <c r="CJ52" s="457"/>
      <c r="CK52" s="457"/>
      <c r="CL52" s="457"/>
      <c r="CM52" s="457"/>
      <c r="CN52" s="457"/>
      <c r="CO52" s="457"/>
      <c r="CP52" s="349"/>
      <c r="CQ52" s="349"/>
      <c r="CR52" s="349"/>
      <c r="CS52" s="349"/>
      <c r="CT52" s="349"/>
      <c r="CU52" s="349"/>
      <c r="CV52" s="349"/>
      <c r="CW52" s="349"/>
      <c r="CX52" s="349"/>
      <c r="CY52" s="349"/>
      <c r="CZ52" s="349"/>
      <c r="DA52" s="349"/>
      <c r="DB52" s="349"/>
      <c r="DC52" s="269"/>
      <c r="DD52" s="269"/>
      <c r="DE52" s="269"/>
      <c r="DG52" s="349"/>
      <c r="DH52" s="269"/>
      <c r="DI52" s="269"/>
      <c r="DJ52" s="269"/>
      <c r="DK52" s="269"/>
      <c r="DW52" s="454"/>
      <c r="DX52" s="454"/>
      <c r="DY52" s="455"/>
      <c r="DZ52" s="680" t="s">
        <v>223</v>
      </c>
    </row>
    <row r="53" spans="1:130" ht="13.5" customHeight="1">
      <c r="A53" s="268"/>
      <c r="B53" s="237"/>
      <c r="C53" s="237"/>
      <c r="D53" s="237"/>
      <c r="E53" s="453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454"/>
      <c r="X53" s="454"/>
      <c r="Y53" s="454"/>
      <c r="Z53" s="454"/>
      <c r="AA53" s="454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5"/>
      <c r="AM53" s="456"/>
      <c r="AN53" s="457"/>
      <c r="AO53" s="457"/>
      <c r="AP53" s="457"/>
      <c r="AQ53" s="457"/>
      <c r="AR53" s="457"/>
      <c r="AS53" s="457"/>
      <c r="AT53" s="457"/>
      <c r="AU53" s="457"/>
      <c r="AV53" s="457"/>
      <c r="AW53" s="349"/>
      <c r="AX53" s="349"/>
      <c r="AY53" s="349"/>
      <c r="AZ53" s="349"/>
      <c r="BA53" s="349"/>
      <c r="BB53" s="349"/>
      <c r="BC53" s="349"/>
      <c r="BD53" s="349"/>
      <c r="BE53" s="349"/>
      <c r="BF53" s="349"/>
      <c r="BG53" s="349"/>
      <c r="BH53" s="349"/>
      <c r="BI53" s="349"/>
      <c r="BJ53" s="269"/>
      <c r="BK53" s="269"/>
      <c r="BL53" s="269"/>
      <c r="BN53" s="349"/>
      <c r="BO53" s="269"/>
      <c r="BP53" s="269"/>
      <c r="BQ53" s="269"/>
      <c r="BR53" s="269"/>
      <c r="CC53" s="892" t="s">
        <v>620</v>
      </c>
      <c r="CD53" s="893">
        <f>COUNTIF($CF$6:$CF$48,"Trung b×nh")</f>
        <v>17</v>
      </c>
      <c r="CE53" s="960">
        <f>COUNTIF($CG$6:$CG$48,"Ngõng häc")</f>
        <v>6</v>
      </c>
      <c r="CF53" s="960"/>
      <c r="CG53" s="645"/>
      <c r="CH53" s="457"/>
      <c r="CI53" s="457"/>
      <c r="CJ53" s="457"/>
      <c r="CK53" s="457"/>
      <c r="CL53" s="457"/>
      <c r="CM53" s="457"/>
      <c r="CN53" s="457"/>
      <c r="CO53" s="457"/>
      <c r="CP53" s="349"/>
      <c r="CQ53" s="349"/>
      <c r="CR53" s="349"/>
      <c r="CS53" s="349"/>
      <c r="CT53" s="349"/>
      <c r="CU53" s="349"/>
      <c r="CV53" s="349"/>
      <c r="CW53" s="349"/>
      <c r="CX53" s="349"/>
      <c r="CY53" s="349"/>
      <c r="CZ53" s="349"/>
      <c r="DA53" s="349"/>
      <c r="DB53" s="349"/>
      <c r="DC53" s="269"/>
      <c r="DD53" s="269"/>
      <c r="DE53" s="269"/>
      <c r="DG53" s="349"/>
      <c r="DH53" s="269"/>
      <c r="DI53" s="269"/>
      <c r="DJ53" s="269"/>
      <c r="DK53" s="269"/>
      <c r="DW53" s="454"/>
      <c r="DX53" s="454"/>
      <c r="DY53" s="455"/>
      <c r="DZ53" s="645"/>
    </row>
    <row r="54" spans="1:130" ht="13.5" customHeight="1">
      <c r="A54" s="268"/>
      <c r="B54" s="237"/>
      <c r="C54" s="237"/>
      <c r="D54" s="237"/>
      <c r="E54" s="453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454"/>
      <c r="X54" s="454"/>
      <c r="Y54" s="454"/>
      <c r="Z54" s="454"/>
      <c r="AA54" s="454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5"/>
      <c r="AM54" s="456"/>
      <c r="AN54" s="457"/>
      <c r="AO54" s="457"/>
      <c r="AP54" s="457"/>
      <c r="AQ54" s="457"/>
      <c r="AR54" s="457"/>
      <c r="AS54" s="457"/>
      <c r="AT54" s="457"/>
      <c r="AU54" s="457"/>
      <c r="AV54" s="457"/>
      <c r="AW54" s="349"/>
      <c r="AX54" s="349"/>
      <c r="AY54" s="349"/>
      <c r="AZ54" s="349"/>
      <c r="BA54" s="349"/>
      <c r="BB54" s="349"/>
      <c r="BC54" s="349"/>
      <c r="BD54" s="349"/>
      <c r="BE54" s="349"/>
      <c r="BF54" s="349"/>
      <c r="BG54" s="349"/>
      <c r="BH54" s="349"/>
      <c r="BI54" s="349"/>
      <c r="BJ54" s="269"/>
      <c r="BK54" s="269"/>
      <c r="BL54" s="269"/>
      <c r="BN54" s="349"/>
      <c r="BO54" s="269"/>
      <c r="BP54" s="269"/>
      <c r="BQ54" s="269"/>
      <c r="BR54" s="269"/>
      <c r="CC54" s="892" t="s">
        <v>621</v>
      </c>
      <c r="CD54" s="893">
        <f>COUNTIF($CF$6:$CF$48,"YÕu")</f>
        <v>5</v>
      </c>
      <c r="CE54" s="953" t="s">
        <v>224</v>
      </c>
      <c r="CF54" s="953"/>
      <c r="CG54" s="645"/>
      <c r="CH54" s="457"/>
      <c r="CI54" s="457"/>
      <c r="CJ54" s="457"/>
      <c r="CK54" s="457"/>
      <c r="CL54" s="457"/>
      <c r="CM54" s="457"/>
      <c r="CN54" s="457"/>
      <c r="CO54" s="457"/>
      <c r="CP54" s="349"/>
      <c r="CQ54" s="349"/>
      <c r="CR54" s="349"/>
      <c r="CS54" s="349"/>
      <c r="CT54" s="349"/>
      <c r="CU54" s="349"/>
      <c r="CV54" s="349"/>
      <c r="CW54" s="349"/>
      <c r="CX54" s="349"/>
      <c r="CY54" s="349"/>
      <c r="CZ54" s="349"/>
      <c r="DA54" s="349"/>
      <c r="DB54" s="349"/>
      <c r="DC54" s="269"/>
      <c r="DD54" s="269"/>
      <c r="DE54" s="269"/>
      <c r="DG54" s="349"/>
      <c r="DH54" s="269"/>
      <c r="DI54" s="269"/>
      <c r="DJ54" s="269"/>
      <c r="DK54" s="269"/>
      <c r="DW54" s="454"/>
      <c r="DX54" s="454"/>
      <c r="DY54" s="455"/>
      <c r="DZ54" s="645" t="e">
        <f>BK48-#REF!</f>
        <v>#REF!</v>
      </c>
    </row>
    <row r="55" spans="1:130" ht="13.5" customHeight="1">
      <c r="A55" s="268"/>
      <c r="B55" s="237"/>
      <c r="C55" s="237"/>
      <c r="D55" s="237"/>
      <c r="E55" s="453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5"/>
      <c r="AM55" s="456"/>
      <c r="AN55" s="457"/>
      <c r="AO55" s="457"/>
      <c r="AP55" s="457"/>
      <c r="AQ55" s="457"/>
      <c r="AR55" s="457"/>
      <c r="AS55" s="457"/>
      <c r="AT55" s="457"/>
      <c r="AU55" s="457"/>
      <c r="AV55" s="457"/>
      <c r="AW55" s="349"/>
      <c r="AX55" s="349"/>
      <c r="AY55" s="349"/>
      <c r="AZ55" s="349"/>
      <c r="BA55" s="349"/>
      <c r="BB55" s="349"/>
      <c r="BC55" s="349"/>
      <c r="BD55" s="349"/>
      <c r="BE55" s="349"/>
      <c r="BF55" s="349"/>
      <c r="BG55" s="349"/>
      <c r="BH55" s="349"/>
      <c r="BI55" s="349"/>
      <c r="BJ55" s="269"/>
      <c r="BK55" s="269"/>
      <c r="BL55" s="269"/>
      <c r="BN55" s="349"/>
      <c r="BO55" s="269"/>
      <c r="BP55" s="269"/>
      <c r="BQ55" s="269"/>
      <c r="BR55" s="269"/>
      <c r="CC55" s="894" t="s">
        <v>622</v>
      </c>
      <c r="CD55" s="895">
        <f>COUNTIF($CF$6:$CF$48,"KÐm")</f>
        <v>1</v>
      </c>
      <c r="CE55" s="954">
        <f>COUNTIF($CG$6:$CG$48,"Th«i häc")</f>
        <v>1</v>
      </c>
      <c r="CF55" s="954"/>
      <c r="CG55" s="645"/>
      <c r="CH55" s="457"/>
      <c r="CI55" s="457"/>
      <c r="CJ55" s="457"/>
      <c r="CK55" s="457"/>
      <c r="CL55" s="457"/>
      <c r="CM55" s="457"/>
      <c r="CN55" s="457"/>
      <c r="CO55" s="457"/>
      <c r="CP55" s="349"/>
      <c r="CQ55" s="349"/>
      <c r="CR55" s="349"/>
      <c r="CS55" s="349"/>
      <c r="CT55" s="349"/>
      <c r="CU55" s="349"/>
      <c r="CV55" s="349"/>
      <c r="CW55" s="349"/>
      <c r="CX55" s="349"/>
      <c r="CY55" s="349"/>
      <c r="CZ55" s="349"/>
      <c r="DA55" s="349"/>
      <c r="DB55" s="349"/>
      <c r="DC55" s="269"/>
      <c r="DD55" s="269"/>
      <c r="DE55" s="269"/>
      <c r="DG55" s="349"/>
      <c r="DH55" s="269"/>
      <c r="DI55" s="269"/>
      <c r="DJ55" s="269"/>
      <c r="DK55" s="269"/>
      <c r="DW55" s="454"/>
      <c r="DX55" s="454"/>
      <c r="DY55" s="455"/>
      <c r="DZ55" s="645"/>
    </row>
    <row r="56" spans="1:130" ht="13.5" customHeight="1">
      <c r="A56" s="268"/>
      <c r="B56" s="237"/>
      <c r="C56" s="237"/>
      <c r="D56" s="237"/>
      <c r="E56" s="453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5"/>
      <c r="AM56" s="456"/>
      <c r="AN56" s="457"/>
      <c r="AO56" s="457"/>
      <c r="AP56" s="457"/>
      <c r="AQ56" s="457"/>
      <c r="AR56" s="457"/>
      <c r="AS56" s="457"/>
      <c r="AT56" s="457"/>
      <c r="AU56" s="457"/>
      <c r="AV56" s="457"/>
      <c r="AW56" s="349"/>
      <c r="AX56" s="349"/>
      <c r="AY56" s="349"/>
      <c r="AZ56" s="349"/>
      <c r="BA56" s="349"/>
      <c r="BB56" s="349"/>
      <c r="BC56" s="349"/>
      <c r="BD56" s="349"/>
      <c r="BE56" s="349"/>
      <c r="BF56" s="349"/>
      <c r="BG56" s="349"/>
      <c r="BH56" s="349"/>
      <c r="BI56" s="349"/>
      <c r="BJ56" s="269"/>
      <c r="BK56" s="269"/>
      <c r="BL56" s="269"/>
      <c r="BN56" s="349"/>
      <c r="BO56" s="269"/>
      <c r="BP56" s="269"/>
      <c r="BQ56" s="269"/>
      <c r="BR56" s="269"/>
      <c r="CC56" s="889" t="s">
        <v>623</v>
      </c>
      <c r="CD56" s="955">
        <f>SUM(CE50:CE55)</f>
        <v>43</v>
      </c>
      <c r="CE56" s="956"/>
      <c r="CF56" s="957"/>
      <c r="CG56" s="645"/>
      <c r="CH56" s="457"/>
      <c r="CI56" s="457"/>
      <c r="CJ56" s="457"/>
      <c r="CK56" s="457"/>
      <c r="CL56" s="457"/>
      <c r="CM56" s="457"/>
      <c r="CN56" s="457"/>
      <c r="CO56" s="457"/>
      <c r="CP56" s="349"/>
      <c r="CQ56" s="349"/>
      <c r="CR56" s="349"/>
      <c r="CS56" s="349"/>
      <c r="CT56" s="349"/>
      <c r="CU56" s="349"/>
      <c r="CV56" s="349"/>
      <c r="CW56" s="349"/>
      <c r="CX56" s="349"/>
      <c r="CY56" s="349"/>
      <c r="CZ56" s="349"/>
      <c r="DA56" s="349"/>
      <c r="DB56" s="349"/>
      <c r="DC56" s="269"/>
      <c r="DD56" s="269"/>
      <c r="DE56" s="269"/>
      <c r="DG56" s="349"/>
      <c r="DH56" s="269"/>
      <c r="DI56" s="269"/>
      <c r="DJ56" s="269"/>
      <c r="DK56" s="269"/>
      <c r="DW56" s="454"/>
      <c r="DX56" s="454"/>
      <c r="DY56" s="455"/>
      <c r="DZ56" s="645"/>
    </row>
    <row r="57" spans="1:130" ht="13.5" customHeight="1">
      <c r="A57" s="268"/>
      <c r="B57" s="237"/>
      <c r="C57" s="237"/>
      <c r="D57" s="237"/>
      <c r="E57" s="453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5"/>
      <c r="AM57" s="456"/>
      <c r="AN57" s="457"/>
      <c r="AO57" s="457"/>
      <c r="AP57" s="457"/>
      <c r="AQ57" s="457"/>
      <c r="AR57" s="457"/>
      <c r="AS57" s="457"/>
      <c r="AT57" s="457"/>
      <c r="AU57" s="457"/>
      <c r="AV57" s="457"/>
      <c r="AW57" s="349"/>
      <c r="AX57" s="349"/>
      <c r="AY57" s="349"/>
      <c r="AZ57" s="349"/>
      <c r="BA57" s="349"/>
      <c r="BB57" s="349"/>
      <c r="BC57" s="349"/>
      <c r="BD57" s="349"/>
      <c r="BE57" s="349"/>
      <c r="BF57" s="349"/>
      <c r="BG57" s="349"/>
      <c r="BH57" s="349"/>
      <c r="BI57" s="349"/>
      <c r="BJ57" s="269"/>
      <c r="BK57" s="269"/>
      <c r="BL57" s="269"/>
      <c r="BN57" s="349"/>
      <c r="BO57" s="269"/>
      <c r="BP57" s="269"/>
      <c r="BQ57" s="269"/>
      <c r="BR57" s="269"/>
      <c r="CD57" s="454"/>
      <c r="CE57" s="454"/>
      <c r="CF57" s="455"/>
      <c r="CG57" s="349"/>
      <c r="CH57" s="457"/>
      <c r="CI57" s="457"/>
      <c r="CJ57" s="457"/>
      <c r="CK57" s="457"/>
      <c r="CL57" s="457"/>
      <c r="CM57" s="457"/>
      <c r="CN57" s="457"/>
      <c r="CO57" s="457"/>
      <c r="CP57" s="349"/>
      <c r="CQ57" s="349"/>
      <c r="CR57" s="349"/>
      <c r="CS57" s="349"/>
      <c r="CT57" s="349"/>
      <c r="CU57" s="349"/>
      <c r="CV57" s="349"/>
      <c r="CW57" s="349"/>
      <c r="CX57" s="349"/>
      <c r="CY57" s="349"/>
      <c r="CZ57" s="349"/>
      <c r="DA57" s="349"/>
      <c r="DB57" s="349"/>
      <c r="DC57" s="269"/>
      <c r="DD57" s="269"/>
      <c r="DE57" s="269"/>
      <c r="DG57" s="349"/>
      <c r="DH57" s="269"/>
      <c r="DI57" s="269"/>
      <c r="DJ57" s="269"/>
      <c r="DK57" s="269"/>
      <c r="DW57" s="454"/>
      <c r="DX57" s="454"/>
      <c r="DY57" s="455"/>
      <c r="DZ57" s="349"/>
    </row>
    <row r="58" spans="1:130" ht="13.5" customHeight="1">
      <c r="A58" s="268"/>
      <c r="B58" s="237"/>
      <c r="C58" s="237"/>
      <c r="D58" s="237"/>
      <c r="E58" s="453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454"/>
      <c r="X58" s="454"/>
      <c r="Y58" s="454"/>
      <c r="Z58" s="454"/>
      <c r="AA58" s="454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5"/>
      <c r="AM58" s="456"/>
      <c r="AN58" s="457"/>
      <c r="AO58" s="457"/>
      <c r="AP58" s="457"/>
      <c r="AQ58" s="457"/>
      <c r="AR58" s="457"/>
      <c r="AS58" s="457"/>
      <c r="AT58" s="457"/>
      <c r="AU58" s="457"/>
      <c r="AV58" s="457"/>
      <c r="AW58" s="349"/>
      <c r="AX58" s="349"/>
      <c r="AY58" s="349"/>
      <c r="AZ58" s="349"/>
      <c r="BA58" s="349"/>
      <c r="BB58" s="349"/>
      <c r="BC58" s="349"/>
      <c r="BD58" s="349"/>
      <c r="BE58" s="349"/>
      <c r="BF58" s="349"/>
      <c r="BG58" s="349"/>
      <c r="BH58" s="349"/>
      <c r="BI58" s="349"/>
      <c r="BJ58" s="269"/>
      <c r="BK58" s="269"/>
      <c r="BL58" s="269"/>
      <c r="BN58" s="349"/>
      <c r="BO58" s="269"/>
      <c r="BP58" s="269"/>
      <c r="BQ58" s="269"/>
      <c r="BR58" s="269"/>
      <c r="CD58" s="454"/>
      <c r="CE58" s="454"/>
      <c r="CF58" s="455"/>
      <c r="CG58" s="349"/>
      <c r="CH58" s="457"/>
      <c r="CI58" s="457"/>
      <c r="CJ58" s="457"/>
      <c r="CK58" s="457"/>
      <c r="CL58" s="457"/>
      <c r="CM58" s="457"/>
      <c r="CN58" s="457"/>
      <c r="CO58" s="457"/>
      <c r="CP58" s="349"/>
      <c r="CQ58" s="349"/>
      <c r="CR58" s="349"/>
      <c r="CS58" s="349"/>
      <c r="CT58" s="349"/>
      <c r="CU58" s="349"/>
      <c r="CV58" s="349"/>
      <c r="CW58" s="349"/>
      <c r="CX58" s="349"/>
      <c r="CY58" s="349"/>
      <c r="CZ58" s="349"/>
      <c r="DA58" s="349"/>
      <c r="DB58" s="349"/>
      <c r="DC58" s="269"/>
      <c r="DD58" s="269"/>
      <c r="DE58" s="269"/>
      <c r="DG58" s="349"/>
      <c r="DH58" s="269"/>
      <c r="DI58" s="269"/>
      <c r="DJ58" s="269"/>
      <c r="DK58" s="269"/>
      <c r="DW58" s="454"/>
      <c r="DX58" s="454"/>
      <c r="DY58" s="455"/>
      <c r="DZ58" s="349"/>
    </row>
    <row r="59" spans="1:130" ht="13.5" customHeight="1">
      <c r="A59" s="268"/>
      <c r="B59" s="237"/>
      <c r="C59" s="237"/>
      <c r="D59" s="237"/>
      <c r="E59" s="453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5"/>
      <c r="AM59" s="456"/>
      <c r="AN59" s="457"/>
      <c r="AO59" s="457"/>
      <c r="AP59" s="457"/>
      <c r="AQ59" s="457"/>
      <c r="AR59" s="457"/>
      <c r="AS59" s="457"/>
      <c r="AT59" s="457"/>
      <c r="AU59" s="457"/>
      <c r="AV59" s="457"/>
      <c r="AW59" s="349"/>
      <c r="AX59" s="349"/>
      <c r="AY59" s="349"/>
      <c r="AZ59" s="349"/>
      <c r="BA59" s="349"/>
      <c r="BB59" s="349"/>
      <c r="BC59" s="349"/>
      <c r="BD59" s="349"/>
      <c r="BE59" s="349"/>
      <c r="BF59" s="349"/>
      <c r="BG59" s="349"/>
      <c r="BH59" s="349"/>
      <c r="BI59" s="349"/>
      <c r="BJ59" s="269"/>
      <c r="BK59" s="269"/>
      <c r="BL59" s="269"/>
      <c r="BN59" s="349"/>
      <c r="BO59" s="269"/>
      <c r="BP59" s="269"/>
      <c r="BQ59" s="269"/>
      <c r="BR59" s="269"/>
      <c r="CD59" s="454"/>
      <c r="CE59" s="454"/>
      <c r="CF59" s="455"/>
      <c r="CG59" s="349"/>
      <c r="CH59" s="457"/>
      <c r="CI59" s="457"/>
      <c r="CJ59" s="457"/>
      <c r="CK59" s="457"/>
      <c r="CL59" s="457"/>
      <c r="CM59" s="457"/>
      <c r="CN59" s="457"/>
      <c r="CO59" s="457"/>
      <c r="CP59" s="349"/>
      <c r="CQ59" s="349"/>
      <c r="CR59" s="349"/>
      <c r="CS59" s="349"/>
      <c r="CT59" s="349"/>
      <c r="CU59" s="349"/>
      <c r="CV59" s="349"/>
      <c r="CW59" s="349"/>
      <c r="CX59" s="349"/>
      <c r="CY59" s="349"/>
      <c r="CZ59" s="349"/>
      <c r="DA59" s="349"/>
      <c r="DB59" s="349"/>
      <c r="DC59" s="269"/>
      <c r="DD59" s="269"/>
      <c r="DE59" s="269"/>
      <c r="DG59" s="349"/>
      <c r="DH59" s="269"/>
      <c r="DI59" s="269"/>
      <c r="DJ59" s="269"/>
      <c r="DK59" s="269"/>
      <c r="DW59" s="454"/>
      <c r="DX59" s="454"/>
      <c r="DY59" s="455"/>
      <c r="DZ59" s="349"/>
    </row>
    <row r="60" spans="1:130" ht="13.5" customHeight="1">
      <c r="A60" s="268"/>
      <c r="B60" s="237"/>
      <c r="C60" s="237"/>
      <c r="D60" s="237"/>
      <c r="E60" s="453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5"/>
      <c r="AM60" s="456"/>
      <c r="AN60" s="457"/>
      <c r="AO60" s="457"/>
      <c r="AP60" s="457"/>
      <c r="AQ60" s="457"/>
      <c r="AR60" s="457"/>
      <c r="AS60" s="457"/>
      <c r="AT60" s="457"/>
      <c r="AU60" s="457"/>
      <c r="AV60" s="457"/>
      <c r="AW60" s="349"/>
      <c r="AX60" s="349"/>
      <c r="AY60" s="349"/>
      <c r="AZ60" s="349"/>
      <c r="BA60" s="349"/>
      <c r="BB60" s="349"/>
      <c r="BC60" s="349"/>
      <c r="BD60" s="349"/>
      <c r="BE60" s="349"/>
      <c r="BF60" s="349"/>
      <c r="BG60" s="349"/>
      <c r="BH60" s="349"/>
      <c r="BI60" s="349"/>
      <c r="BJ60" s="269"/>
      <c r="BK60" s="269"/>
      <c r="BL60" s="269"/>
      <c r="BN60" s="349"/>
      <c r="BO60" s="269"/>
      <c r="BP60" s="269"/>
      <c r="BQ60" s="269"/>
      <c r="BR60" s="269"/>
      <c r="CD60" s="454"/>
      <c r="CE60" s="454"/>
      <c r="CF60" s="455"/>
      <c r="CG60" s="349"/>
      <c r="CH60" s="457"/>
      <c r="CI60" s="457"/>
      <c r="CJ60" s="457"/>
      <c r="CK60" s="457"/>
      <c r="CL60" s="457"/>
      <c r="CM60" s="457"/>
      <c r="CN60" s="457"/>
      <c r="CO60" s="457"/>
      <c r="CP60" s="349"/>
      <c r="CQ60" s="349"/>
      <c r="CR60" s="349"/>
      <c r="CS60" s="349"/>
      <c r="CT60" s="349"/>
      <c r="CU60" s="349"/>
      <c r="CV60" s="349"/>
      <c r="CW60" s="349"/>
      <c r="CX60" s="349"/>
      <c r="CY60" s="349"/>
      <c r="CZ60" s="349"/>
      <c r="DA60" s="349"/>
      <c r="DB60" s="349"/>
      <c r="DC60" s="269"/>
      <c r="DD60" s="269"/>
      <c r="DE60" s="269"/>
      <c r="DG60" s="349"/>
      <c r="DH60" s="269"/>
      <c r="DI60" s="269"/>
      <c r="DJ60" s="269"/>
      <c r="DK60" s="269"/>
      <c r="DW60" s="454"/>
      <c r="DX60" s="454"/>
      <c r="DY60" s="455"/>
      <c r="DZ60" s="349"/>
    </row>
    <row r="61" spans="1:130" ht="13.5" customHeight="1">
      <c r="A61" s="268"/>
      <c r="B61" s="237"/>
      <c r="C61" s="237"/>
      <c r="D61" s="237"/>
      <c r="E61" s="453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454"/>
      <c r="X61" s="454"/>
      <c r="Y61" s="454"/>
      <c r="Z61" s="454"/>
      <c r="AA61" s="454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5"/>
      <c r="AM61" s="456"/>
      <c r="AN61" s="457"/>
      <c r="AO61" s="457"/>
      <c r="AP61" s="457"/>
      <c r="AQ61" s="457"/>
      <c r="AR61" s="457"/>
      <c r="AS61" s="457"/>
      <c r="AT61" s="457"/>
      <c r="AU61" s="457"/>
      <c r="AV61" s="457"/>
      <c r="AW61" s="349"/>
      <c r="AX61" s="349"/>
      <c r="AY61" s="349"/>
      <c r="AZ61" s="349"/>
      <c r="BA61" s="349"/>
      <c r="BB61" s="349"/>
      <c r="BC61" s="349"/>
      <c r="BD61" s="349"/>
      <c r="BE61" s="349"/>
      <c r="BF61" s="349"/>
      <c r="BG61" s="349"/>
      <c r="BH61" s="349"/>
      <c r="BI61" s="349"/>
      <c r="BJ61" s="269"/>
      <c r="BK61" s="269"/>
      <c r="BL61" s="269"/>
      <c r="BN61" s="349"/>
      <c r="BO61" s="269"/>
      <c r="BP61" s="269"/>
      <c r="BQ61" s="269"/>
      <c r="BR61" s="269"/>
      <c r="CD61" s="454"/>
      <c r="CE61" s="454"/>
      <c r="CF61" s="455"/>
      <c r="CG61" s="349"/>
      <c r="CH61" s="457"/>
      <c r="CI61" s="457"/>
      <c r="CJ61" s="457"/>
      <c r="CK61" s="457"/>
      <c r="CL61" s="457"/>
      <c r="CM61" s="457"/>
      <c r="CN61" s="457"/>
      <c r="CO61" s="457"/>
      <c r="CP61" s="349"/>
      <c r="CQ61" s="349"/>
      <c r="CR61" s="349"/>
      <c r="CS61" s="349"/>
      <c r="CT61" s="349"/>
      <c r="CU61" s="349"/>
      <c r="CV61" s="349"/>
      <c r="CW61" s="349"/>
      <c r="CX61" s="349"/>
      <c r="CY61" s="349"/>
      <c r="CZ61" s="349"/>
      <c r="DA61" s="349"/>
      <c r="DB61" s="349"/>
      <c r="DC61" s="269"/>
      <c r="DD61" s="269"/>
      <c r="DE61" s="269"/>
      <c r="DG61" s="349"/>
      <c r="DH61" s="269"/>
      <c r="DI61" s="269"/>
      <c r="DJ61" s="269"/>
      <c r="DK61" s="269"/>
      <c r="DW61" s="454"/>
      <c r="DX61" s="454"/>
      <c r="DY61" s="455"/>
      <c r="DZ61" s="349"/>
    </row>
    <row r="62" spans="1:130" ht="13.5" customHeight="1">
      <c r="A62" s="268"/>
      <c r="B62" s="237"/>
      <c r="C62" s="237"/>
      <c r="D62" s="237"/>
      <c r="E62" s="453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5"/>
      <c r="AM62" s="456"/>
      <c r="AN62" s="457"/>
      <c r="AO62" s="457"/>
      <c r="AP62" s="457"/>
      <c r="AQ62" s="457"/>
      <c r="AR62" s="457"/>
      <c r="AS62" s="457"/>
      <c r="AT62" s="457"/>
      <c r="AU62" s="457"/>
      <c r="AV62" s="457"/>
      <c r="AW62" s="349"/>
      <c r="AX62" s="349"/>
      <c r="AY62" s="349"/>
      <c r="AZ62" s="349"/>
      <c r="BA62" s="349"/>
      <c r="BB62" s="349"/>
      <c r="BC62" s="349"/>
      <c r="BD62" s="349"/>
      <c r="BE62" s="349"/>
      <c r="BF62" s="349"/>
      <c r="BG62" s="349"/>
      <c r="BH62" s="349"/>
      <c r="BI62" s="349"/>
      <c r="BJ62" s="269"/>
      <c r="BK62" s="269"/>
      <c r="BL62" s="269"/>
      <c r="BN62" s="349"/>
      <c r="BO62" s="269"/>
      <c r="BP62" s="269"/>
      <c r="BQ62" s="269"/>
      <c r="BR62" s="269"/>
      <c r="CD62" s="454"/>
      <c r="CE62" s="454"/>
      <c r="CF62" s="455"/>
      <c r="CG62" s="349"/>
      <c r="CH62" s="457"/>
      <c r="CI62" s="457"/>
      <c r="CJ62" s="457"/>
      <c r="CK62" s="457"/>
      <c r="CL62" s="457"/>
      <c r="CM62" s="457"/>
      <c r="CN62" s="457"/>
      <c r="CO62" s="457"/>
      <c r="CP62" s="349"/>
      <c r="CQ62" s="349"/>
      <c r="CR62" s="349"/>
      <c r="CS62" s="349"/>
      <c r="CT62" s="349"/>
      <c r="CU62" s="349"/>
      <c r="CV62" s="349"/>
      <c r="CW62" s="349"/>
      <c r="CX62" s="349"/>
      <c r="CY62" s="349"/>
      <c r="CZ62" s="349"/>
      <c r="DA62" s="349"/>
      <c r="DB62" s="349"/>
      <c r="DC62" s="269"/>
      <c r="DD62" s="269"/>
      <c r="DE62" s="269"/>
      <c r="DG62" s="349"/>
      <c r="DH62" s="269"/>
      <c r="DI62" s="269"/>
      <c r="DJ62" s="269"/>
      <c r="DK62" s="269"/>
      <c r="DW62" s="454"/>
      <c r="DX62" s="454"/>
      <c r="DY62" s="455"/>
      <c r="DZ62" s="349"/>
    </row>
    <row r="63" spans="1:130" ht="13.5" customHeight="1">
      <c r="A63" s="268"/>
      <c r="B63" s="237"/>
      <c r="C63" s="237"/>
      <c r="D63" s="237"/>
      <c r="E63" s="453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454"/>
      <c r="X63" s="454"/>
      <c r="Y63" s="454"/>
      <c r="Z63" s="454"/>
      <c r="AA63" s="454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5"/>
      <c r="AM63" s="456"/>
      <c r="AN63" s="457"/>
      <c r="AO63" s="457"/>
      <c r="AP63" s="457"/>
      <c r="AQ63" s="457"/>
      <c r="AR63" s="457"/>
      <c r="AS63" s="457"/>
      <c r="AT63" s="457"/>
      <c r="AU63" s="457"/>
      <c r="AV63" s="457"/>
      <c r="AW63" s="349"/>
      <c r="AX63" s="349"/>
      <c r="AY63" s="349"/>
      <c r="AZ63" s="349"/>
      <c r="BA63" s="349"/>
      <c r="BB63" s="349"/>
      <c r="BC63" s="349"/>
      <c r="BD63" s="349"/>
      <c r="BE63" s="349"/>
      <c r="BF63" s="349"/>
      <c r="BG63" s="349"/>
      <c r="BH63" s="349"/>
      <c r="BI63" s="349"/>
      <c r="BJ63" s="269"/>
      <c r="BK63" s="269"/>
      <c r="BL63" s="269"/>
      <c r="BN63" s="349"/>
      <c r="BO63" s="269"/>
      <c r="BP63" s="269"/>
      <c r="BQ63" s="269"/>
      <c r="BR63" s="269"/>
      <c r="CD63" s="454"/>
      <c r="CE63" s="454"/>
      <c r="CF63" s="455"/>
      <c r="CG63" s="349"/>
      <c r="CH63" s="457"/>
      <c r="CI63" s="457"/>
      <c r="CJ63" s="457"/>
      <c r="CK63" s="457"/>
      <c r="CL63" s="457"/>
      <c r="CM63" s="457"/>
      <c r="CN63" s="457"/>
      <c r="CO63" s="457"/>
      <c r="CP63" s="349"/>
      <c r="CQ63" s="349"/>
      <c r="CR63" s="349"/>
      <c r="CS63" s="349"/>
      <c r="CT63" s="349"/>
      <c r="CU63" s="349"/>
      <c r="CV63" s="349"/>
      <c r="CW63" s="349"/>
      <c r="CX63" s="349"/>
      <c r="CY63" s="349"/>
      <c r="CZ63" s="349"/>
      <c r="DA63" s="349"/>
      <c r="DB63" s="349"/>
      <c r="DC63" s="269"/>
      <c r="DD63" s="269"/>
      <c r="DE63" s="269"/>
      <c r="DG63" s="349"/>
      <c r="DH63" s="269"/>
      <c r="DI63" s="269"/>
      <c r="DJ63" s="269"/>
      <c r="DK63" s="269"/>
      <c r="DW63" s="454"/>
      <c r="DX63" s="454"/>
      <c r="DY63" s="455"/>
      <c r="DZ63" s="349"/>
    </row>
    <row r="64" spans="1:130" ht="13.5" customHeight="1">
      <c r="A64" s="268"/>
      <c r="B64" s="237"/>
      <c r="C64" s="237"/>
      <c r="D64" s="237"/>
      <c r="E64" s="453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454"/>
      <c r="X64" s="454"/>
      <c r="Y64" s="454"/>
      <c r="Z64" s="454"/>
      <c r="AA64" s="454"/>
      <c r="AB64" s="454"/>
      <c r="AC64" s="454"/>
      <c r="AD64" s="454"/>
      <c r="AE64" s="454"/>
      <c r="AF64" s="454"/>
      <c r="AG64" s="454"/>
      <c r="AH64" s="454"/>
      <c r="AI64" s="454"/>
      <c r="AJ64" s="454"/>
      <c r="AK64" s="454"/>
      <c r="AL64" s="455"/>
      <c r="AM64" s="456"/>
      <c r="AN64" s="457"/>
      <c r="AO64" s="457"/>
      <c r="AP64" s="457"/>
      <c r="AQ64" s="457"/>
      <c r="AR64" s="457"/>
      <c r="AS64" s="457"/>
      <c r="AT64" s="457"/>
      <c r="AU64" s="457"/>
      <c r="AV64" s="457"/>
      <c r="AW64" s="349"/>
      <c r="AX64" s="349"/>
      <c r="AY64" s="349"/>
      <c r="AZ64" s="349"/>
      <c r="BA64" s="349"/>
      <c r="BB64" s="349"/>
      <c r="BC64" s="349"/>
      <c r="BD64" s="349"/>
      <c r="BE64" s="349"/>
      <c r="BF64" s="349"/>
      <c r="BG64" s="349"/>
      <c r="BH64" s="349"/>
      <c r="BI64" s="349"/>
      <c r="BJ64" s="269"/>
      <c r="BK64" s="269"/>
      <c r="BL64" s="269"/>
      <c r="BN64" s="349"/>
      <c r="BO64" s="269"/>
      <c r="BP64" s="269"/>
      <c r="BQ64" s="269"/>
      <c r="BR64" s="269"/>
      <c r="CD64" s="454"/>
      <c r="CE64" s="454"/>
      <c r="CF64" s="455"/>
      <c r="CG64" s="349"/>
      <c r="CH64" s="457"/>
      <c r="CI64" s="457"/>
      <c r="CJ64" s="457"/>
      <c r="CK64" s="457"/>
      <c r="CL64" s="457"/>
      <c r="CM64" s="457"/>
      <c r="CN64" s="457"/>
      <c r="CO64" s="457"/>
      <c r="CP64" s="349"/>
      <c r="CQ64" s="349"/>
      <c r="CR64" s="349"/>
      <c r="CS64" s="349"/>
      <c r="CT64" s="349"/>
      <c r="CU64" s="349"/>
      <c r="CV64" s="349"/>
      <c r="CW64" s="349"/>
      <c r="CX64" s="349"/>
      <c r="CY64" s="349"/>
      <c r="CZ64" s="349"/>
      <c r="DA64" s="349"/>
      <c r="DB64" s="349"/>
      <c r="DC64" s="269"/>
      <c r="DD64" s="269"/>
      <c r="DE64" s="269"/>
      <c r="DG64" s="349"/>
      <c r="DH64" s="269"/>
      <c r="DI64" s="269"/>
      <c r="DJ64" s="269"/>
      <c r="DK64" s="269"/>
      <c r="DW64" s="454"/>
      <c r="DX64" s="454"/>
      <c r="DY64" s="455"/>
      <c r="DZ64" s="349"/>
    </row>
    <row r="65" spans="1:130" ht="13.5" customHeight="1">
      <c r="A65" s="268"/>
      <c r="B65" s="237"/>
      <c r="C65" s="237"/>
      <c r="D65" s="237"/>
      <c r="E65" s="453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5"/>
      <c r="AM65" s="456"/>
      <c r="AN65" s="457"/>
      <c r="AO65" s="457"/>
      <c r="AP65" s="457"/>
      <c r="AQ65" s="457"/>
      <c r="AR65" s="457"/>
      <c r="AS65" s="457"/>
      <c r="AT65" s="457"/>
      <c r="AU65" s="457"/>
      <c r="AV65" s="457"/>
      <c r="AW65" s="349"/>
      <c r="AX65" s="349"/>
      <c r="AY65" s="349"/>
      <c r="AZ65" s="349"/>
      <c r="BA65" s="349"/>
      <c r="BB65" s="349"/>
      <c r="BC65" s="349"/>
      <c r="BD65" s="349"/>
      <c r="BE65" s="349"/>
      <c r="BF65" s="349"/>
      <c r="BG65" s="349"/>
      <c r="BH65" s="349"/>
      <c r="BI65" s="349"/>
      <c r="BJ65" s="269"/>
      <c r="BK65" s="269"/>
      <c r="BL65" s="269"/>
      <c r="BN65" s="349"/>
      <c r="BO65" s="269"/>
      <c r="BP65" s="269"/>
      <c r="BQ65" s="269"/>
      <c r="BR65" s="269"/>
      <c r="CD65" s="454"/>
      <c r="CE65" s="454"/>
      <c r="CF65" s="455"/>
      <c r="CG65" s="349"/>
      <c r="CH65" s="457"/>
      <c r="CI65" s="457"/>
      <c r="CJ65" s="457"/>
      <c r="CK65" s="457"/>
      <c r="CL65" s="457"/>
      <c r="CM65" s="457"/>
      <c r="CN65" s="457"/>
      <c r="CO65" s="457"/>
      <c r="CP65" s="349"/>
      <c r="CQ65" s="349"/>
      <c r="CR65" s="349"/>
      <c r="CS65" s="349"/>
      <c r="CT65" s="349"/>
      <c r="CU65" s="349"/>
      <c r="CV65" s="349"/>
      <c r="CW65" s="349"/>
      <c r="CX65" s="349"/>
      <c r="CY65" s="349"/>
      <c r="CZ65" s="349"/>
      <c r="DA65" s="349"/>
      <c r="DB65" s="349"/>
      <c r="DC65" s="269"/>
      <c r="DD65" s="269"/>
      <c r="DE65" s="269"/>
      <c r="DG65" s="349"/>
      <c r="DH65" s="269"/>
      <c r="DI65" s="269"/>
      <c r="DJ65" s="269"/>
      <c r="DK65" s="269"/>
      <c r="DW65" s="454"/>
      <c r="DX65" s="454"/>
      <c r="DY65" s="455"/>
      <c r="DZ65" s="349"/>
    </row>
    <row r="66" spans="1:130" ht="13.5" customHeight="1">
      <c r="A66" s="268"/>
      <c r="B66" s="237"/>
      <c r="C66" s="237"/>
      <c r="D66" s="237"/>
      <c r="E66" s="453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454"/>
      <c r="X66" s="454"/>
      <c r="Y66" s="454"/>
      <c r="Z66" s="454"/>
      <c r="AA66" s="454"/>
      <c r="AB66" s="454"/>
      <c r="AC66" s="454"/>
      <c r="AD66" s="454"/>
      <c r="AE66" s="454"/>
      <c r="AF66" s="454"/>
      <c r="AG66" s="454"/>
      <c r="AH66" s="454"/>
      <c r="AI66" s="454"/>
      <c r="AJ66" s="454"/>
      <c r="AK66" s="454"/>
      <c r="AL66" s="455"/>
      <c r="AM66" s="456"/>
      <c r="AN66" s="457"/>
      <c r="AO66" s="457"/>
      <c r="AP66" s="457"/>
      <c r="AQ66" s="457"/>
      <c r="AR66" s="457"/>
      <c r="AS66" s="457"/>
      <c r="AT66" s="457"/>
      <c r="AU66" s="457"/>
      <c r="AV66" s="457"/>
      <c r="AW66" s="349"/>
      <c r="AX66" s="349"/>
      <c r="AY66" s="349"/>
      <c r="AZ66" s="349"/>
      <c r="BA66" s="349"/>
      <c r="BB66" s="349"/>
      <c r="BC66" s="349"/>
      <c r="BD66" s="349"/>
      <c r="BE66" s="349"/>
      <c r="BF66" s="349"/>
      <c r="BG66" s="349"/>
      <c r="BH66" s="349"/>
      <c r="BI66" s="349"/>
      <c r="BJ66" s="269"/>
      <c r="BK66" s="269"/>
      <c r="BL66" s="269"/>
      <c r="BN66" s="349"/>
      <c r="BO66" s="269"/>
      <c r="BP66" s="269"/>
      <c r="BQ66" s="269"/>
      <c r="BR66" s="269"/>
      <c r="CD66" s="454"/>
      <c r="CE66" s="454"/>
      <c r="CF66" s="455"/>
      <c r="CG66" s="349"/>
      <c r="CH66" s="457"/>
      <c r="CI66" s="457"/>
      <c r="CJ66" s="457"/>
      <c r="CK66" s="457"/>
      <c r="CL66" s="457"/>
      <c r="CM66" s="457"/>
      <c r="CN66" s="457"/>
      <c r="CO66" s="457"/>
      <c r="CP66" s="349"/>
      <c r="CQ66" s="349"/>
      <c r="CR66" s="349"/>
      <c r="CS66" s="349"/>
      <c r="CT66" s="349"/>
      <c r="CU66" s="349"/>
      <c r="CV66" s="349"/>
      <c r="CW66" s="349"/>
      <c r="CX66" s="349"/>
      <c r="CY66" s="349"/>
      <c r="CZ66" s="349"/>
      <c r="DA66" s="349"/>
      <c r="DB66" s="349"/>
      <c r="DC66" s="269"/>
      <c r="DD66" s="269"/>
      <c r="DE66" s="269"/>
      <c r="DG66" s="349"/>
      <c r="DH66" s="269"/>
      <c r="DI66" s="269"/>
      <c r="DJ66" s="269"/>
      <c r="DK66" s="269"/>
      <c r="DW66" s="454"/>
      <c r="DX66" s="454"/>
      <c r="DY66" s="455"/>
      <c r="DZ66" s="349"/>
    </row>
    <row r="67" spans="1:130" ht="13.5" customHeight="1">
      <c r="A67" s="268"/>
      <c r="B67" s="237"/>
      <c r="C67" s="237"/>
      <c r="D67" s="237"/>
      <c r="E67" s="453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454"/>
      <c r="X67" s="454"/>
      <c r="Y67" s="454"/>
      <c r="Z67" s="454"/>
      <c r="AA67" s="454"/>
      <c r="AB67" s="454"/>
      <c r="AC67" s="454"/>
      <c r="AD67" s="454"/>
      <c r="AE67" s="454"/>
      <c r="AF67" s="454"/>
      <c r="AG67" s="454"/>
      <c r="AH67" s="454"/>
      <c r="AI67" s="454"/>
      <c r="AJ67" s="454"/>
      <c r="AK67" s="454"/>
      <c r="AL67" s="455"/>
      <c r="AM67" s="456"/>
      <c r="AN67" s="457"/>
      <c r="AO67" s="457"/>
      <c r="AP67" s="457"/>
      <c r="AQ67" s="457"/>
      <c r="AR67" s="457"/>
      <c r="AS67" s="457"/>
      <c r="AT67" s="457"/>
      <c r="AU67" s="457"/>
      <c r="AV67" s="457"/>
      <c r="AW67" s="349"/>
      <c r="AX67" s="349"/>
      <c r="AY67" s="349"/>
      <c r="AZ67" s="349"/>
      <c r="BA67" s="349"/>
      <c r="BB67" s="349"/>
      <c r="BC67" s="349"/>
      <c r="BD67" s="349"/>
      <c r="BE67" s="349"/>
      <c r="BF67" s="349"/>
      <c r="BG67" s="349"/>
      <c r="BH67" s="349"/>
      <c r="BI67" s="349"/>
      <c r="BJ67" s="269"/>
      <c r="BK67" s="269"/>
      <c r="BL67" s="269"/>
      <c r="BN67" s="349"/>
      <c r="BO67" s="269"/>
      <c r="BP67" s="269"/>
      <c r="BQ67" s="269"/>
      <c r="BR67" s="269"/>
      <c r="CD67" s="454"/>
      <c r="CE67" s="454"/>
      <c r="CF67" s="455"/>
      <c r="CG67" s="349"/>
      <c r="CH67" s="457"/>
      <c r="CI67" s="457"/>
      <c r="CJ67" s="457"/>
      <c r="CK67" s="457"/>
      <c r="CL67" s="457"/>
      <c r="CM67" s="457"/>
      <c r="CN67" s="457"/>
      <c r="CO67" s="457"/>
      <c r="CP67" s="349"/>
      <c r="CQ67" s="349"/>
      <c r="CR67" s="349"/>
      <c r="CS67" s="349"/>
      <c r="CT67" s="349"/>
      <c r="CU67" s="349"/>
      <c r="CV67" s="349"/>
      <c r="CW67" s="349"/>
      <c r="CX67" s="349"/>
      <c r="CY67" s="349"/>
      <c r="CZ67" s="349"/>
      <c r="DA67" s="349"/>
      <c r="DB67" s="349"/>
      <c r="DC67" s="269"/>
      <c r="DD67" s="269"/>
      <c r="DE67" s="269"/>
      <c r="DG67" s="349"/>
      <c r="DH67" s="269"/>
      <c r="DI67" s="269"/>
      <c r="DJ67" s="269"/>
      <c r="DK67" s="269"/>
      <c r="DW67" s="454"/>
      <c r="DX67" s="454"/>
      <c r="DY67" s="455"/>
      <c r="DZ67" s="349"/>
    </row>
    <row r="68" spans="1:130" ht="13.5" customHeight="1">
      <c r="A68" s="268"/>
      <c r="B68" s="237"/>
      <c r="C68" s="237"/>
      <c r="D68" s="237"/>
      <c r="E68" s="453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454"/>
      <c r="X68" s="454"/>
      <c r="Y68" s="454"/>
      <c r="Z68" s="454"/>
      <c r="AA68" s="454"/>
      <c r="AB68" s="454"/>
      <c r="AC68" s="454"/>
      <c r="AD68" s="454"/>
      <c r="AE68" s="454"/>
      <c r="AF68" s="454"/>
      <c r="AG68" s="454"/>
      <c r="AH68" s="454"/>
      <c r="AI68" s="454"/>
      <c r="AJ68" s="454"/>
      <c r="AK68" s="454"/>
      <c r="AL68" s="455"/>
      <c r="AM68" s="456"/>
      <c r="AN68" s="457"/>
      <c r="AO68" s="457"/>
      <c r="AP68" s="457"/>
      <c r="AQ68" s="457"/>
      <c r="AR68" s="457"/>
      <c r="AS68" s="457"/>
      <c r="AT68" s="457"/>
      <c r="AU68" s="457"/>
      <c r="AV68" s="457"/>
      <c r="AW68" s="349"/>
      <c r="AX68" s="349"/>
      <c r="AY68" s="349"/>
      <c r="AZ68" s="349"/>
      <c r="BA68" s="349"/>
      <c r="BB68" s="349"/>
      <c r="BC68" s="349"/>
      <c r="BD68" s="349"/>
      <c r="BE68" s="349"/>
      <c r="BF68" s="349"/>
      <c r="BG68" s="349"/>
      <c r="BH68" s="349"/>
      <c r="BI68" s="349"/>
      <c r="BJ68" s="269"/>
      <c r="BK68" s="269"/>
      <c r="BL68" s="269"/>
      <c r="BN68" s="349"/>
      <c r="BO68" s="269"/>
      <c r="BP68" s="269"/>
      <c r="BQ68" s="269"/>
      <c r="BR68" s="269"/>
      <c r="CD68" s="454"/>
      <c r="CE68" s="454"/>
      <c r="CF68" s="455"/>
      <c r="CG68" s="349"/>
      <c r="CH68" s="457"/>
      <c r="CI68" s="457"/>
      <c r="CJ68" s="457"/>
      <c r="CK68" s="457"/>
      <c r="CL68" s="457"/>
      <c r="CM68" s="457"/>
      <c r="CN68" s="457"/>
      <c r="CO68" s="457"/>
      <c r="CP68" s="349"/>
      <c r="CQ68" s="349"/>
      <c r="CR68" s="349"/>
      <c r="CS68" s="349"/>
      <c r="CT68" s="349"/>
      <c r="CU68" s="349"/>
      <c r="CV68" s="349"/>
      <c r="CW68" s="349"/>
      <c r="CX68" s="349"/>
      <c r="CY68" s="349"/>
      <c r="CZ68" s="349"/>
      <c r="DA68" s="349"/>
      <c r="DB68" s="349"/>
      <c r="DC68" s="269"/>
      <c r="DD68" s="269"/>
      <c r="DE68" s="269"/>
      <c r="DG68" s="349"/>
      <c r="DH68" s="269"/>
      <c r="DI68" s="269"/>
      <c r="DJ68" s="269"/>
      <c r="DK68" s="269"/>
      <c r="DW68" s="454"/>
      <c r="DX68" s="454"/>
      <c r="DY68" s="455"/>
      <c r="DZ68" s="349"/>
    </row>
    <row r="69" spans="1:130" ht="13.5" customHeight="1">
      <c r="A69" s="268"/>
      <c r="B69" s="237"/>
      <c r="C69" s="237"/>
      <c r="D69" s="237"/>
      <c r="E69" s="453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454"/>
      <c r="X69" s="454"/>
      <c r="Y69" s="454"/>
      <c r="Z69" s="454"/>
      <c r="AA69" s="454"/>
      <c r="AB69" s="454"/>
      <c r="AC69" s="454"/>
      <c r="AD69" s="454"/>
      <c r="AE69" s="454"/>
      <c r="AF69" s="454"/>
      <c r="AG69" s="454"/>
      <c r="AH69" s="454"/>
      <c r="AI69" s="454"/>
      <c r="AJ69" s="454"/>
      <c r="AK69" s="454"/>
      <c r="AL69" s="455"/>
      <c r="AM69" s="456"/>
      <c r="AN69" s="457"/>
      <c r="AO69" s="457"/>
      <c r="AP69" s="457"/>
      <c r="AQ69" s="457"/>
      <c r="AR69" s="457"/>
      <c r="AS69" s="457"/>
      <c r="AT69" s="457"/>
      <c r="AU69" s="457"/>
      <c r="AV69" s="457"/>
      <c r="AW69" s="349"/>
      <c r="AX69" s="349"/>
      <c r="AY69" s="349"/>
      <c r="AZ69" s="349"/>
      <c r="BA69" s="349"/>
      <c r="BB69" s="349"/>
      <c r="BC69" s="349"/>
      <c r="BD69" s="349"/>
      <c r="BE69" s="349"/>
      <c r="BF69" s="349"/>
      <c r="BG69" s="349"/>
      <c r="BH69" s="349"/>
      <c r="BI69" s="349"/>
      <c r="BJ69" s="269"/>
      <c r="BK69" s="269"/>
      <c r="BL69" s="269"/>
      <c r="BN69" s="349"/>
      <c r="BO69" s="269"/>
      <c r="BP69" s="269"/>
      <c r="BQ69" s="269"/>
      <c r="BR69" s="269"/>
      <c r="CD69" s="454"/>
      <c r="CE69" s="454"/>
      <c r="CF69" s="455"/>
      <c r="CG69" s="349"/>
      <c r="CH69" s="457"/>
      <c r="CI69" s="457"/>
      <c r="CJ69" s="457"/>
      <c r="CK69" s="457"/>
      <c r="CL69" s="457"/>
      <c r="CM69" s="457"/>
      <c r="CN69" s="457"/>
      <c r="CO69" s="457"/>
      <c r="CP69" s="349"/>
      <c r="CQ69" s="349"/>
      <c r="CR69" s="349"/>
      <c r="CS69" s="349"/>
      <c r="CT69" s="349"/>
      <c r="CU69" s="349"/>
      <c r="CV69" s="349"/>
      <c r="CW69" s="349"/>
      <c r="CX69" s="349"/>
      <c r="CY69" s="349"/>
      <c r="CZ69" s="349"/>
      <c r="DA69" s="349"/>
      <c r="DB69" s="349"/>
      <c r="DC69" s="269"/>
      <c r="DD69" s="269"/>
      <c r="DE69" s="269"/>
      <c r="DG69" s="349"/>
      <c r="DH69" s="269"/>
      <c r="DI69" s="269"/>
      <c r="DJ69" s="269"/>
      <c r="DK69" s="269"/>
      <c r="DW69" s="454"/>
      <c r="DX69" s="454"/>
      <c r="DY69" s="455"/>
      <c r="DZ69" s="349"/>
    </row>
    <row r="70" spans="1:130" ht="13.5" customHeight="1">
      <c r="A70" s="268"/>
      <c r="B70" s="237"/>
      <c r="C70" s="237"/>
      <c r="D70" s="237"/>
      <c r="E70" s="453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454"/>
      <c r="X70" s="454"/>
      <c r="Y70" s="454"/>
      <c r="Z70" s="454"/>
      <c r="AA70" s="454"/>
      <c r="AB70" s="454"/>
      <c r="AC70" s="454"/>
      <c r="AD70" s="454"/>
      <c r="AE70" s="454"/>
      <c r="AF70" s="454"/>
      <c r="AG70" s="454"/>
      <c r="AH70" s="454"/>
      <c r="AI70" s="454"/>
      <c r="AJ70" s="454"/>
      <c r="AK70" s="454"/>
      <c r="AL70" s="455"/>
      <c r="AM70" s="456"/>
      <c r="AN70" s="457"/>
      <c r="AO70" s="457"/>
      <c r="AP70" s="457"/>
      <c r="AQ70" s="457"/>
      <c r="AR70" s="457"/>
      <c r="AS70" s="457"/>
      <c r="AT70" s="457"/>
      <c r="AU70" s="457"/>
      <c r="AV70" s="457"/>
      <c r="AW70" s="349"/>
      <c r="AX70" s="349"/>
      <c r="AY70" s="349"/>
      <c r="AZ70" s="349"/>
      <c r="BA70" s="349"/>
      <c r="BB70" s="349"/>
      <c r="BC70" s="349"/>
      <c r="BD70" s="349"/>
      <c r="BE70" s="349"/>
      <c r="BF70" s="349"/>
      <c r="BG70" s="349"/>
      <c r="BH70" s="349"/>
      <c r="BI70" s="349"/>
      <c r="BJ70" s="269"/>
      <c r="BK70" s="269"/>
      <c r="BL70" s="269"/>
      <c r="BN70" s="349"/>
      <c r="BO70" s="269"/>
      <c r="BP70" s="269"/>
      <c r="BQ70" s="269"/>
      <c r="BR70" s="269"/>
      <c r="CD70" s="454"/>
      <c r="CE70" s="454"/>
      <c r="CF70" s="455"/>
      <c r="CG70" s="349"/>
      <c r="CH70" s="457"/>
      <c r="CI70" s="457"/>
      <c r="CJ70" s="457"/>
      <c r="CK70" s="457"/>
      <c r="CL70" s="457"/>
      <c r="CM70" s="457"/>
      <c r="CN70" s="457"/>
      <c r="CO70" s="457"/>
      <c r="CP70" s="349"/>
      <c r="CQ70" s="349"/>
      <c r="CR70" s="349"/>
      <c r="CS70" s="349"/>
      <c r="CT70" s="349"/>
      <c r="CU70" s="349"/>
      <c r="CV70" s="349"/>
      <c r="CW70" s="349"/>
      <c r="CX70" s="349"/>
      <c r="CY70" s="349"/>
      <c r="CZ70" s="349"/>
      <c r="DA70" s="349"/>
      <c r="DB70" s="349"/>
      <c r="DC70" s="269"/>
      <c r="DD70" s="269"/>
      <c r="DE70" s="269"/>
      <c r="DG70" s="349"/>
      <c r="DH70" s="269"/>
      <c r="DI70" s="269"/>
      <c r="DJ70" s="269"/>
      <c r="DK70" s="269"/>
      <c r="DW70" s="454"/>
      <c r="DX70" s="454"/>
      <c r="DY70" s="455"/>
      <c r="DZ70" s="349"/>
    </row>
    <row r="71" spans="1:130" ht="13.5" customHeight="1">
      <c r="A71" s="268"/>
      <c r="B71" s="237"/>
      <c r="C71" s="237"/>
      <c r="D71" s="237"/>
      <c r="E71" s="453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454"/>
      <c r="X71" s="454"/>
      <c r="Y71" s="454"/>
      <c r="Z71" s="454"/>
      <c r="AA71" s="454"/>
      <c r="AB71" s="454"/>
      <c r="AC71" s="454"/>
      <c r="AD71" s="454"/>
      <c r="AE71" s="454"/>
      <c r="AF71" s="454"/>
      <c r="AG71" s="454"/>
      <c r="AH71" s="454"/>
      <c r="AI71" s="454"/>
      <c r="AJ71" s="454"/>
      <c r="AK71" s="454"/>
      <c r="AL71" s="455"/>
      <c r="AM71" s="456"/>
      <c r="AN71" s="457"/>
      <c r="AO71" s="457"/>
      <c r="AP71" s="457"/>
      <c r="AQ71" s="457"/>
      <c r="AR71" s="457"/>
      <c r="AS71" s="457"/>
      <c r="AT71" s="457"/>
      <c r="AU71" s="457"/>
      <c r="AV71" s="457"/>
      <c r="AW71" s="349"/>
      <c r="AX71" s="349"/>
      <c r="AY71" s="349"/>
      <c r="AZ71" s="349"/>
      <c r="BA71" s="349"/>
      <c r="BB71" s="349"/>
      <c r="BC71" s="349"/>
      <c r="BD71" s="349"/>
      <c r="BE71" s="349"/>
      <c r="BF71" s="349"/>
      <c r="BG71" s="349"/>
      <c r="BH71" s="349"/>
      <c r="BI71" s="349"/>
      <c r="BJ71" s="269"/>
      <c r="BK71" s="269"/>
      <c r="BL71" s="269"/>
      <c r="BN71" s="349"/>
      <c r="BO71" s="269"/>
      <c r="BP71" s="269"/>
      <c r="BQ71" s="269"/>
      <c r="BR71" s="269"/>
      <c r="CD71" s="454"/>
      <c r="CE71" s="454"/>
      <c r="CF71" s="455"/>
      <c r="CG71" s="349"/>
      <c r="CH71" s="457"/>
      <c r="CI71" s="457"/>
      <c r="CJ71" s="457"/>
      <c r="CK71" s="457"/>
      <c r="CL71" s="457"/>
      <c r="CM71" s="457"/>
      <c r="CN71" s="457"/>
      <c r="CO71" s="457"/>
      <c r="CP71" s="349"/>
      <c r="CQ71" s="349"/>
      <c r="CR71" s="349"/>
      <c r="CS71" s="349"/>
      <c r="CT71" s="349"/>
      <c r="CU71" s="349"/>
      <c r="CV71" s="349"/>
      <c r="CW71" s="349"/>
      <c r="CX71" s="349"/>
      <c r="CY71" s="349"/>
      <c r="CZ71" s="349"/>
      <c r="DA71" s="349"/>
      <c r="DB71" s="349"/>
      <c r="DC71" s="269"/>
      <c r="DD71" s="269"/>
      <c r="DE71" s="269"/>
      <c r="DG71" s="349"/>
      <c r="DH71" s="269"/>
      <c r="DI71" s="269"/>
      <c r="DJ71" s="269"/>
      <c r="DK71" s="269"/>
      <c r="DW71" s="454"/>
      <c r="DX71" s="454"/>
      <c r="DY71" s="455"/>
      <c r="DZ71" s="349"/>
    </row>
    <row r="72" spans="1:130" ht="13.5" customHeight="1">
      <c r="A72" s="268"/>
      <c r="B72" s="237"/>
      <c r="C72" s="237"/>
      <c r="D72" s="237"/>
      <c r="E72" s="453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454"/>
      <c r="X72" s="454"/>
      <c r="Y72" s="454"/>
      <c r="Z72" s="454"/>
      <c r="AA72" s="454"/>
      <c r="AB72" s="454"/>
      <c r="AC72" s="454"/>
      <c r="AD72" s="454"/>
      <c r="AE72" s="454"/>
      <c r="AF72" s="454"/>
      <c r="AG72" s="454"/>
      <c r="AH72" s="454"/>
      <c r="AI72" s="454"/>
      <c r="AJ72" s="454"/>
      <c r="AK72" s="454"/>
      <c r="AL72" s="455"/>
      <c r="AM72" s="456"/>
      <c r="AN72" s="457"/>
      <c r="AO72" s="457"/>
      <c r="AP72" s="457"/>
      <c r="AQ72" s="457"/>
      <c r="AR72" s="457"/>
      <c r="AS72" s="457"/>
      <c r="AT72" s="457"/>
      <c r="AU72" s="457"/>
      <c r="AV72" s="457"/>
      <c r="AW72" s="349"/>
      <c r="AX72" s="349"/>
      <c r="AY72" s="349"/>
      <c r="AZ72" s="349"/>
      <c r="BA72" s="349"/>
      <c r="BB72" s="349"/>
      <c r="BC72" s="349"/>
      <c r="BD72" s="349"/>
      <c r="BE72" s="349"/>
      <c r="BF72" s="349"/>
      <c r="BG72" s="349"/>
      <c r="BH72" s="349"/>
      <c r="BI72" s="349"/>
      <c r="BJ72" s="269"/>
      <c r="BK72" s="269"/>
      <c r="BL72" s="269"/>
      <c r="BN72" s="349"/>
      <c r="BO72" s="269"/>
      <c r="BP72" s="269"/>
      <c r="BQ72" s="269"/>
      <c r="BR72" s="269"/>
      <c r="CD72" s="454"/>
      <c r="CE72" s="454"/>
      <c r="CF72" s="455"/>
      <c r="CG72" s="349"/>
      <c r="CH72" s="457"/>
      <c r="CI72" s="457"/>
      <c r="CJ72" s="457"/>
      <c r="CK72" s="457"/>
      <c r="CL72" s="457"/>
      <c r="CM72" s="457"/>
      <c r="CN72" s="457"/>
      <c r="CO72" s="457"/>
      <c r="CP72" s="349"/>
      <c r="CQ72" s="349"/>
      <c r="CR72" s="349"/>
      <c r="CS72" s="349"/>
      <c r="CT72" s="349"/>
      <c r="CU72" s="349"/>
      <c r="CV72" s="349"/>
      <c r="CW72" s="349"/>
      <c r="CX72" s="349"/>
      <c r="CY72" s="349"/>
      <c r="CZ72" s="349"/>
      <c r="DA72" s="349"/>
      <c r="DB72" s="349"/>
      <c r="DC72" s="269"/>
      <c r="DD72" s="269"/>
      <c r="DE72" s="269"/>
      <c r="DG72" s="349"/>
      <c r="DH72" s="269"/>
      <c r="DI72" s="269"/>
      <c r="DJ72" s="269"/>
      <c r="DK72" s="269"/>
      <c r="DW72" s="454"/>
      <c r="DX72" s="454"/>
      <c r="DY72" s="455"/>
      <c r="DZ72" s="349"/>
    </row>
    <row r="73" spans="1:130" ht="13.5" customHeight="1">
      <c r="A73" s="268"/>
      <c r="B73" s="237"/>
      <c r="C73" s="237"/>
      <c r="D73" s="237"/>
      <c r="E73" s="453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454"/>
      <c r="X73" s="454"/>
      <c r="Y73" s="454"/>
      <c r="Z73" s="454"/>
      <c r="AA73" s="454"/>
      <c r="AB73" s="454"/>
      <c r="AC73" s="454"/>
      <c r="AD73" s="454"/>
      <c r="AE73" s="454"/>
      <c r="AF73" s="454"/>
      <c r="AG73" s="454"/>
      <c r="AH73" s="454"/>
      <c r="AI73" s="454"/>
      <c r="AJ73" s="454"/>
      <c r="AK73" s="454"/>
      <c r="AL73" s="455"/>
      <c r="AM73" s="456"/>
      <c r="AN73" s="457"/>
      <c r="AO73" s="457"/>
      <c r="AP73" s="457"/>
      <c r="AQ73" s="457"/>
      <c r="AR73" s="457"/>
      <c r="AS73" s="457"/>
      <c r="AT73" s="457"/>
      <c r="AU73" s="457"/>
      <c r="AV73" s="457"/>
      <c r="AW73" s="349"/>
      <c r="AX73" s="349"/>
      <c r="AY73" s="349"/>
      <c r="AZ73" s="349"/>
      <c r="BA73" s="349"/>
      <c r="BB73" s="349"/>
      <c r="BC73" s="349"/>
      <c r="BD73" s="349"/>
      <c r="BE73" s="349"/>
      <c r="BF73" s="349"/>
      <c r="BG73" s="349"/>
      <c r="BH73" s="349"/>
      <c r="BI73" s="349"/>
      <c r="BJ73" s="269"/>
      <c r="BK73" s="269"/>
      <c r="BL73" s="269"/>
      <c r="BN73" s="349"/>
      <c r="BO73" s="269"/>
      <c r="BP73" s="269"/>
      <c r="BQ73" s="269"/>
      <c r="BR73" s="269"/>
      <c r="CD73" s="454"/>
      <c r="CE73" s="454"/>
      <c r="CF73" s="455"/>
      <c r="CG73" s="349"/>
      <c r="CH73" s="457"/>
      <c r="CI73" s="457"/>
      <c r="CJ73" s="457"/>
      <c r="CK73" s="457"/>
      <c r="CL73" s="457"/>
      <c r="CM73" s="457"/>
      <c r="CN73" s="457"/>
      <c r="CO73" s="457"/>
      <c r="CP73" s="349"/>
      <c r="CQ73" s="349"/>
      <c r="CR73" s="349"/>
      <c r="CS73" s="349"/>
      <c r="CT73" s="349"/>
      <c r="CU73" s="349"/>
      <c r="CV73" s="349"/>
      <c r="CW73" s="349"/>
      <c r="CX73" s="349"/>
      <c r="CY73" s="349"/>
      <c r="CZ73" s="349"/>
      <c r="DA73" s="349"/>
      <c r="DB73" s="349"/>
      <c r="DC73" s="269"/>
      <c r="DD73" s="269"/>
      <c r="DE73" s="269"/>
      <c r="DG73" s="349"/>
      <c r="DH73" s="269"/>
      <c r="DI73" s="269"/>
      <c r="DJ73" s="269"/>
      <c r="DK73" s="269"/>
      <c r="DW73" s="454"/>
      <c r="DX73" s="454"/>
      <c r="DY73" s="455"/>
      <c r="DZ73" s="349"/>
    </row>
    <row r="74" spans="1:130" ht="13.5" customHeight="1">
      <c r="A74" s="268"/>
      <c r="B74" s="237"/>
      <c r="C74" s="237"/>
      <c r="D74" s="237"/>
      <c r="E74" s="453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454"/>
      <c r="X74" s="454"/>
      <c r="Y74" s="454"/>
      <c r="Z74" s="454"/>
      <c r="AA74" s="454"/>
      <c r="AB74" s="454"/>
      <c r="AC74" s="454"/>
      <c r="AD74" s="454"/>
      <c r="AE74" s="454"/>
      <c r="AF74" s="454"/>
      <c r="AG74" s="454"/>
      <c r="AH74" s="454"/>
      <c r="AI74" s="454"/>
      <c r="AJ74" s="454"/>
      <c r="AK74" s="454"/>
      <c r="AL74" s="455"/>
      <c r="AM74" s="456"/>
      <c r="AN74" s="457"/>
      <c r="AO74" s="457"/>
      <c r="AP74" s="457"/>
      <c r="AQ74" s="457"/>
      <c r="AR74" s="457"/>
      <c r="AS74" s="457"/>
      <c r="AT74" s="457"/>
      <c r="AU74" s="457"/>
      <c r="AV74" s="457"/>
      <c r="AW74" s="349"/>
      <c r="AX74" s="349"/>
      <c r="AY74" s="349"/>
      <c r="AZ74" s="349"/>
      <c r="BA74" s="349"/>
      <c r="BB74" s="349"/>
      <c r="BC74" s="349"/>
      <c r="BD74" s="349"/>
      <c r="BE74" s="349"/>
      <c r="BF74" s="349"/>
      <c r="BG74" s="349"/>
      <c r="BH74" s="349"/>
      <c r="BI74" s="349"/>
      <c r="BJ74" s="269"/>
      <c r="BK74" s="269"/>
      <c r="BL74" s="269"/>
      <c r="BN74" s="349"/>
      <c r="BO74" s="269"/>
      <c r="BP74" s="269"/>
      <c r="BQ74" s="269"/>
      <c r="BR74" s="269"/>
      <c r="CD74" s="454"/>
      <c r="CE74" s="454"/>
      <c r="CF74" s="455"/>
      <c r="CG74" s="349"/>
      <c r="CH74" s="457"/>
      <c r="CI74" s="457"/>
      <c r="CJ74" s="457"/>
      <c r="CK74" s="457"/>
      <c r="CL74" s="457"/>
      <c r="CM74" s="457"/>
      <c r="CN74" s="457"/>
      <c r="CO74" s="457"/>
      <c r="CP74" s="349"/>
      <c r="CQ74" s="349"/>
      <c r="CR74" s="349"/>
      <c r="CS74" s="349"/>
      <c r="CT74" s="349"/>
      <c r="CU74" s="349"/>
      <c r="CV74" s="349"/>
      <c r="CW74" s="349"/>
      <c r="CX74" s="349"/>
      <c r="CY74" s="349"/>
      <c r="CZ74" s="349"/>
      <c r="DA74" s="349"/>
      <c r="DB74" s="349"/>
      <c r="DC74" s="269"/>
      <c r="DD74" s="269"/>
      <c r="DE74" s="269"/>
      <c r="DG74" s="349"/>
      <c r="DH74" s="269"/>
      <c r="DI74" s="269"/>
      <c r="DJ74" s="269"/>
      <c r="DK74" s="269"/>
      <c r="DW74" s="454"/>
      <c r="DX74" s="454"/>
      <c r="DY74" s="455"/>
      <c r="DZ74" s="349"/>
    </row>
    <row r="75" spans="1:130" ht="13.5" customHeight="1">
      <c r="A75" s="268"/>
      <c r="B75" s="237"/>
      <c r="C75" s="237"/>
      <c r="D75" s="237"/>
      <c r="E75" s="453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454"/>
      <c r="X75" s="454"/>
      <c r="Y75" s="454"/>
      <c r="Z75" s="454"/>
      <c r="AA75" s="454"/>
      <c r="AB75" s="454"/>
      <c r="AC75" s="454"/>
      <c r="AD75" s="454"/>
      <c r="AE75" s="454"/>
      <c r="AF75" s="454"/>
      <c r="AG75" s="454"/>
      <c r="AH75" s="454"/>
      <c r="AI75" s="454"/>
      <c r="AJ75" s="454"/>
      <c r="AK75" s="454"/>
      <c r="AL75" s="455"/>
      <c r="AM75" s="456"/>
      <c r="AN75" s="457"/>
      <c r="AO75" s="457"/>
      <c r="AP75" s="457"/>
      <c r="AQ75" s="457"/>
      <c r="AR75" s="457"/>
      <c r="AS75" s="457"/>
      <c r="AT75" s="457"/>
      <c r="AU75" s="457"/>
      <c r="AV75" s="457"/>
      <c r="AW75" s="349"/>
      <c r="AX75" s="349"/>
      <c r="AY75" s="349"/>
      <c r="AZ75" s="349"/>
      <c r="BA75" s="349"/>
      <c r="BB75" s="349"/>
      <c r="BC75" s="349"/>
      <c r="BD75" s="349"/>
      <c r="BE75" s="349"/>
      <c r="BF75" s="349"/>
      <c r="BG75" s="349"/>
      <c r="BH75" s="349"/>
      <c r="BI75" s="349"/>
      <c r="BJ75" s="269"/>
      <c r="BK75" s="269"/>
      <c r="BL75" s="269"/>
      <c r="BN75" s="349"/>
      <c r="BO75" s="269"/>
      <c r="BP75" s="269"/>
      <c r="BQ75" s="269"/>
      <c r="BR75" s="269"/>
      <c r="CD75" s="454"/>
      <c r="CE75" s="454"/>
      <c r="CF75" s="455"/>
      <c r="CG75" s="349"/>
      <c r="CH75" s="457"/>
      <c r="CI75" s="457"/>
      <c r="CJ75" s="457"/>
      <c r="CK75" s="457"/>
      <c r="CL75" s="457"/>
      <c r="CM75" s="457"/>
      <c r="CN75" s="457"/>
      <c r="CO75" s="457"/>
      <c r="CP75" s="349"/>
      <c r="CQ75" s="349"/>
      <c r="CR75" s="349"/>
      <c r="CS75" s="349"/>
      <c r="CT75" s="349"/>
      <c r="CU75" s="349"/>
      <c r="CV75" s="349"/>
      <c r="CW75" s="349"/>
      <c r="CX75" s="349"/>
      <c r="CY75" s="349"/>
      <c r="CZ75" s="349"/>
      <c r="DA75" s="349"/>
      <c r="DB75" s="349"/>
      <c r="DC75" s="269"/>
      <c r="DD75" s="269"/>
      <c r="DE75" s="269"/>
      <c r="DG75" s="349"/>
      <c r="DH75" s="269"/>
      <c r="DI75" s="269"/>
      <c r="DJ75" s="269"/>
      <c r="DK75" s="269"/>
      <c r="DW75" s="454"/>
      <c r="DX75" s="454"/>
      <c r="DY75" s="455"/>
      <c r="DZ75" s="349"/>
    </row>
    <row r="76" spans="1:130" ht="13.5" customHeight="1">
      <c r="A76" s="268"/>
      <c r="B76" s="237"/>
      <c r="C76" s="237"/>
      <c r="D76" s="237"/>
      <c r="E76" s="453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454"/>
      <c r="X76" s="454"/>
      <c r="Y76" s="454"/>
      <c r="Z76" s="454"/>
      <c r="AA76" s="454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  <c r="AL76" s="455"/>
      <c r="AM76" s="456"/>
      <c r="AN76" s="457"/>
      <c r="AO76" s="457"/>
      <c r="AP76" s="457"/>
      <c r="AQ76" s="457"/>
      <c r="AR76" s="457"/>
      <c r="AS76" s="457"/>
      <c r="AT76" s="457"/>
      <c r="AU76" s="457"/>
      <c r="AV76" s="457"/>
      <c r="AW76" s="349"/>
      <c r="AX76" s="349"/>
      <c r="AY76" s="349"/>
      <c r="AZ76" s="349"/>
      <c r="BA76" s="349"/>
      <c r="BB76" s="349"/>
      <c r="BC76" s="349"/>
      <c r="BD76" s="349"/>
      <c r="BE76" s="349"/>
      <c r="BF76" s="349"/>
      <c r="BG76" s="349"/>
      <c r="BH76" s="349"/>
      <c r="BI76" s="349"/>
      <c r="BJ76" s="269"/>
      <c r="BK76" s="269"/>
      <c r="BL76" s="269"/>
      <c r="BN76" s="349"/>
      <c r="BO76" s="269"/>
      <c r="BP76" s="269"/>
      <c r="BQ76" s="269"/>
      <c r="BR76" s="269"/>
      <c r="CD76" s="454"/>
      <c r="CE76" s="454"/>
      <c r="CF76" s="455"/>
      <c r="CG76" s="349"/>
      <c r="CH76" s="457"/>
      <c r="CI76" s="457"/>
      <c r="CJ76" s="457"/>
      <c r="CK76" s="457"/>
      <c r="CL76" s="457"/>
      <c r="CM76" s="457"/>
      <c r="CN76" s="457"/>
      <c r="CO76" s="457"/>
      <c r="CP76" s="349"/>
      <c r="CQ76" s="349"/>
      <c r="CR76" s="349"/>
      <c r="CS76" s="349"/>
      <c r="CT76" s="349"/>
      <c r="CU76" s="349"/>
      <c r="CV76" s="349"/>
      <c r="CW76" s="349"/>
      <c r="CX76" s="349"/>
      <c r="CY76" s="349"/>
      <c r="CZ76" s="349"/>
      <c r="DA76" s="349"/>
      <c r="DB76" s="349"/>
      <c r="DC76" s="269"/>
      <c r="DD76" s="269"/>
      <c r="DE76" s="269"/>
      <c r="DG76" s="349"/>
      <c r="DH76" s="269"/>
      <c r="DI76" s="269"/>
      <c r="DJ76" s="269"/>
      <c r="DK76" s="269"/>
      <c r="DW76" s="454"/>
      <c r="DX76" s="454"/>
      <c r="DY76" s="455"/>
      <c r="DZ76" s="349"/>
    </row>
    <row r="77" spans="1:130" ht="13.5" customHeight="1">
      <c r="A77" s="268"/>
      <c r="B77" s="237"/>
      <c r="C77" s="237"/>
      <c r="D77" s="237"/>
      <c r="E77" s="453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454"/>
      <c r="X77" s="454"/>
      <c r="Y77" s="454"/>
      <c r="Z77" s="454"/>
      <c r="AA77" s="454"/>
      <c r="AB77" s="454"/>
      <c r="AC77" s="454"/>
      <c r="AD77" s="454"/>
      <c r="AE77" s="454"/>
      <c r="AF77" s="454"/>
      <c r="AG77" s="454"/>
      <c r="AH77" s="454"/>
      <c r="AI77" s="454"/>
      <c r="AJ77" s="454"/>
      <c r="AK77" s="454"/>
      <c r="AL77" s="455"/>
      <c r="AM77" s="456"/>
      <c r="AN77" s="457"/>
      <c r="AO77" s="457"/>
      <c r="AP77" s="457"/>
      <c r="AQ77" s="457"/>
      <c r="AR77" s="457"/>
      <c r="AS77" s="457"/>
      <c r="AT77" s="457"/>
      <c r="AU77" s="457"/>
      <c r="AV77" s="457"/>
      <c r="AW77" s="349"/>
      <c r="AX77" s="349"/>
      <c r="AY77" s="349"/>
      <c r="AZ77" s="349"/>
      <c r="BA77" s="349"/>
      <c r="BB77" s="349"/>
      <c r="BC77" s="349"/>
      <c r="BD77" s="349"/>
      <c r="BE77" s="349"/>
      <c r="BF77" s="349"/>
      <c r="BG77" s="349"/>
      <c r="BH77" s="349"/>
      <c r="BI77" s="349"/>
      <c r="BJ77" s="269"/>
      <c r="BK77" s="269"/>
      <c r="BL77" s="269"/>
      <c r="BN77" s="349"/>
      <c r="BO77" s="269"/>
      <c r="BP77" s="269"/>
      <c r="BQ77" s="269"/>
      <c r="BR77" s="269"/>
      <c r="CD77" s="454"/>
      <c r="CE77" s="454"/>
      <c r="CF77" s="455"/>
      <c r="CG77" s="349"/>
      <c r="CH77" s="457"/>
      <c r="CI77" s="457"/>
      <c r="CJ77" s="457"/>
      <c r="CK77" s="457"/>
      <c r="CL77" s="457"/>
      <c r="CM77" s="457"/>
      <c r="CN77" s="457"/>
      <c r="CO77" s="457"/>
      <c r="CP77" s="349"/>
      <c r="CQ77" s="349"/>
      <c r="CR77" s="349"/>
      <c r="CS77" s="349"/>
      <c r="CT77" s="349"/>
      <c r="CU77" s="349"/>
      <c r="CV77" s="349"/>
      <c r="CW77" s="349"/>
      <c r="CX77" s="349"/>
      <c r="CY77" s="349"/>
      <c r="CZ77" s="349"/>
      <c r="DA77" s="349"/>
      <c r="DB77" s="349"/>
      <c r="DC77" s="269"/>
      <c r="DD77" s="269"/>
      <c r="DE77" s="269"/>
      <c r="DG77" s="349"/>
      <c r="DH77" s="269"/>
      <c r="DI77" s="269"/>
      <c r="DJ77" s="269"/>
      <c r="DK77" s="269"/>
      <c r="DW77" s="454"/>
      <c r="DX77" s="454"/>
      <c r="DY77" s="455"/>
      <c r="DZ77" s="349"/>
    </row>
    <row r="78" spans="1:130" ht="13.5" customHeight="1">
      <c r="A78" s="268"/>
      <c r="B78" s="237"/>
      <c r="C78" s="237"/>
      <c r="D78" s="237"/>
      <c r="E78" s="453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454"/>
      <c r="X78" s="454"/>
      <c r="Y78" s="454"/>
      <c r="Z78" s="454"/>
      <c r="AA78" s="454"/>
      <c r="AB78" s="454"/>
      <c r="AC78" s="454"/>
      <c r="AD78" s="454"/>
      <c r="AE78" s="454"/>
      <c r="AF78" s="454"/>
      <c r="AG78" s="454"/>
      <c r="AH78" s="454"/>
      <c r="AI78" s="454"/>
      <c r="AJ78" s="454"/>
      <c r="AK78" s="454"/>
      <c r="AL78" s="455"/>
      <c r="AM78" s="456"/>
      <c r="AN78" s="457"/>
      <c r="AO78" s="457"/>
      <c r="AP78" s="457"/>
      <c r="AQ78" s="457"/>
      <c r="AR78" s="457"/>
      <c r="AS78" s="457"/>
      <c r="AT78" s="457"/>
      <c r="AU78" s="457"/>
      <c r="AV78" s="457"/>
      <c r="AW78" s="349"/>
      <c r="AX78" s="349"/>
      <c r="AY78" s="349"/>
      <c r="AZ78" s="349"/>
      <c r="BA78" s="349"/>
      <c r="BB78" s="349"/>
      <c r="BC78" s="349"/>
      <c r="BD78" s="349"/>
      <c r="BE78" s="349"/>
      <c r="BF78" s="349"/>
      <c r="BG78" s="349"/>
      <c r="BH78" s="349"/>
      <c r="BI78" s="349"/>
      <c r="BJ78" s="269"/>
      <c r="BK78" s="269"/>
      <c r="BL78" s="269"/>
      <c r="BN78" s="349"/>
      <c r="BO78" s="269"/>
      <c r="BP78" s="269"/>
      <c r="BQ78" s="269"/>
      <c r="BR78" s="269"/>
      <c r="CD78" s="454"/>
      <c r="CE78" s="454"/>
      <c r="CF78" s="455"/>
      <c r="CG78" s="349"/>
      <c r="CH78" s="457"/>
      <c r="CI78" s="457"/>
      <c r="CJ78" s="457"/>
      <c r="CK78" s="457"/>
      <c r="CL78" s="457"/>
      <c r="CM78" s="457"/>
      <c r="CN78" s="457"/>
      <c r="CO78" s="457"/>
      <c r="CP78" s="349"/>
      <c r="CQ78" s="349"/>
      <c r="CR78" s="349"/>
      <c r="CS78" s="349"/>
      <c r="CT78" s="349"/>
      <c r="CU78" s="349"/>
      <c r="CV78" s="349"/>
      <c r="CW78" s="349"/>
      <c r="CX78" s="349"/>
      <c r="CY78" s="349"/>
      <c r="CZ78" s="349"/>
      <c r="DA78" s="349"/>
      <c r="DB78" s="349"/>
      <c r="DC78" s="269"/>
      <c r="DD78" s="269"/>
      <c r="DE78" s="269"/>
      <c r="DG78" s="349"/>
      <c r="DH78" s="269"/>
      <c r="DI78" s="269"/>
      <c r="DJ78" s="269"/>
      <c r="DK78" s="269"/>
      <c r="DW78" s="454"/>
      <c r="DX78" s="454"/>
      <c r="DY78" s="455"/>
      <c r="DZ78" s="349"/>
    </row>
    <row r="79" spans="1:130" ht="13.5" customHeight="1">
      <c r="A79" s="268"/>
      <c r="B79" s="237"/>
      <c r="C79" s="237"/>
      <c r="D79" s="237"/>
      <c r="E79" s="453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454"/>
      <c r="X79" s="454"/>
      <c r="Y79" s="454"/>
      <c r="Z79" s="454"/>
      <c r="AA79" s="454"/>
      <c r="AB79" s="454"/>
      <c r="AC79" s="454"/>
      <c r="AD79" s="454"/>
      <c r="AE79" s="454"/>
      <c r="AF79" s="454"/>
      <c r="AG79" s="454"/>
      <c r="AH79" s="454"/>
      <c r="AI79" s="454"/>
      <c r="AJ79" s="454"/>
      <c r="AK79" s="454"/>
      <c r="AL79" s="455"/>
      <c r="AM79" s="456"/>
      <c r="AN79" s="457"/>
      <c r="AO79" s="457"/>
      <c r="AP79" s="457"/>
      <c r="AQ79" s="457"/>
      <c r="AR79" s="457"/>
      <c r="AS79" s="457"/>
      <c r="AT79" s="457"/>
      <c r="AU79" s="457"/>
      <c r="AV79" s="457"/>
      <c r="AW79" s="349"/>
      <c r="AX79" s="349"/>
      <c r="AY79" s="349"/>
      <c r="AZ79" s="349"/>
      <c r="BA79" s="349"/>
      <c r="BB79" s="349"/>
      <c r="BC79" s="349"/>
      <c r="BD79" s="349"/>
      <c r="BE79" s="349"/>
      <c r="BF79" s="349"/>
      <c r="BG79" s="349"/>
      <c r="BH79" s="349"/>
      <c r="BI79" s="349"/>
      <c r="BJ79" s="269"/>
      <c r="BK79" s="269"/>
      <c r="BL79" s="269"/>
      <c r="BN79" s="349"/>
      <c r="BO79" s="269"/>
      <c r="BP79" s="269"/>
      <c r="BQ79" s="269"/>
      <c r="BR79" s="269"/>
      <c r="CD79" s="454"/>
      <c r="CE79" s="454"/>
      <c r="CF79" s="455"/>
      <c r="CG79" s="349"/>
      <c r="CH79" s="457"/>
      <c r="CI79" s="457"/>
      <c r="CJ79" s="457"/>
      <c r="CK79" s="457"/>
      <c r="CL79" s="457"/>
      <c r="CM79" s="457"/>
      <c r="CN79" s="457"/>
      <c r="CO79" s="457"/>
      <c r="CP79" s="349"/>
      <c r="CQ79" s="349"/>
      <c r="CR79" s="349"/>
      <c r="CS79" s="349"/>
      <c r="CT79" s="349"/>
      <c r="CU79" s="349"/>
      <c r="CV79" s="349"/>
      <c r="CW79" s="349"/>
      <c r="CX79" s="349"/>
      <c r="CY79" s="349"/>
      <c r="CZ79" s="349"/>
      <c r="DA79" s="349"/>
      <c r="DB79" s="349"/>
      <c r="DC79" s="269"/>
      <c r="DD79" s="269"/>
      <c r="DE79" s="269"/>
      <c r="DG79" s="349"/>
      <c r="DH79" s="269"/>
      <c r="DI79" s="269"/>
      <c r="DJ79" s="269"/>
      <c r="DK79" s="269"/>
      <c r="DW79" s="454"/>
      <c r="DX79" s="454"/>
      <c r="DY79" s="455"/>
      <c r="DZ79" s="349"/>
    </row>
    <row r="80" spans="1:173" s="451" customFormat="1" ht="13.5" customHeight="1">
      <c r="A80" s="256">
        <v>39</v>
      </c>
      <c r="B80" s="548" t="s">
        <v>186</v>
      </c>
      <c r="C80" s="511" t="s">
        <v>63</v>
      </c>
      <c r="D80" s="511"/>
      <c r="E80" s="515">
        <v>6</v>
      </c>
      <c r="F80" s="512"/>
      <c r="G80" s="512">
        <v>5</v>
      </c>
      <c r="H80" s="512"/>
      <c r="I80" s="512">
        <v>5</v>
      </c>
      <c r="J80" s="512"/>
      <c r="K80" s="512">
        <v>3</v>
      </c>
      <c r="L80" s="512"/>
      <c r="M80" s="512">
        <v>4</v>
      </c>
      <c r="N80" s="512">
        <v>4</v>
      </c>
      <c r="O80" s="512">
        <v>5</v>
      </c>
      <c r="P80" s="512">
        <v>3</v>
      </c>
      <c r="Q80" s="512">
        <v>7</v>
      </c>
      <c r="R80" s="512"/>
      <c r="S80" s="512">
        <v>5</v>
      </c>
      <c r="T80" s="512"/>
      <c r="U80" s="445">
        <f>O80*$O$5+M80*$M$5+K80*$K$5+I80*$I$5+G80*$G$5+E80*$E$5</f>
        <v>117</v>
      </c>
      <c r="V80" s="446">
        <f>U80/$U$5</f>
        <v>4.68</v>
      </c>
      <c r="W80" s="513">
        <v>6</v>
      </c>
      <c r="X80" s="513"/>
      <c r="Y80" s="513">
        <v>6</v>
      </c>
      <c r="Z80" s="513"/>
      <c r="AA80" s="513">
        <v>5</v>
      </c>
      <c r="AB80" s="513"/>
      <c r="AC80" s="513">
        <v>7</v>
      </c>
      <c r="AD80" s="513"/>
      <c r="AE80" s="513">
        <v>5</v>
      </c>
      <c r="AF80" s="513"/>
      <c r="AG80" s="513">
        <v>5</v>
      </c>
      <c r="AH80" s="513"/>
      <c r="AI80" s="445">
        <f>AG80*$AG$5+AE80*$AE$5+AC80*$AC$5+AA80*AA$5+Y80*$Y$5+W80*$W$5</f>
        <v>141</v>
      </c>
      <c r="AJ80" s="446">
        <f>AI80/$AI$5</f>
        <v>5.64</v>
      </c>
      <c r="AK80" s="446">
        <f>(AI80+U80)/$AK$5</f>
        <v>5.16</v>
      </c>
      <c r="AL80" s="402" t="str">
        <f>IF(AK80&gt;=8.995,"XuÊt s¾c",IF(AK80&gt;=7.995,"Giái",IF(AK80&gt;=6.995,"Kh¸",IF(AK80&gt;=5.995,"TB Kh¸",IF(AK80&gt;=4.995,"Trung b×nh",IF(AK80&gt;=3.995,"YÕu",IF(AK80&lt;3.995,"KÐm")))))))</f>
        <v>Trung b×nh</v>
      </c>
      <c r="AM80" s="845">
        <f>SUM((IF(E80&gt;=5,0,$E$5)),(IF(G80&gt;=5,0,$G$5)),(IF(I80&gt;=5,0,$I$5)),(IF(K80&gt;=5,0,$K$5)),(IF(M80&gt;=5,0,$M$5)),(IF(O80&gt;=5,0,$O$5)),(IF(W80&gt;=5,0,$W$5)),(IF(Y80&gt;=5,0,$Y$5)),(IF(AC80&gt;=5,0,$AC$5)),(IF(AE80&gt;=5,0,$AE$5)),(IF(AG80&gt;=5,0,$AG$5)),(IF(AA80&gt;=5,0,$AA$5)))</f>
        <v>8</v>
      </c>
      <c r="AN80" s="403" t="str">
        <f>IF($AK80&lt;3.495,"Th«i häc",IF($AK80&lt;4.995,"Ngõng häc",IF($AJ80&gt;25,"Ngõng häc","Lªn Líp")))</f>
        <v>Lªn Líp</v>
      </c>
      <c r="AO80" s="660">
        <v>7</v>
      </c>
      <c r="AP80" s="715"/>
      <c r="AQ80" s="660">
        <v>1</v>
      </c>
      <c r="AR80" s="715">
        <v>1</v>
      </c>
      <c r="AS80" s="660"/>
      <c r="AT80" s="715"/>
      <c r="AU80" s="660">
        <v>4</v>
      </c>
      <c r="AV80" s="715">
        <v>4</v>
      </c>
      <c r="AW80" s="660">
        <v>7</v>
      </c>
      <c r="AX80" s="660">
        <v>3</v>
      </c>
      <c r="AY80" s="660"/>
      <c r="AZ80" s="660"/>
      <c r="BA80" s="660">
        <v>5</v>
      </c>
      <c r="BB80" s="660">
        <v>4</v>
      </c>
      <c r="BC80" s="660"/>
      <c r="BD80" s="660"/>
      <c r="BE80" s="660">
        <v>5</v>
      </c>
      <c r="BF80" s="660"/>
      <c r="BG80" s="660">
        <v>5</v>
      </c>
      <c r="BH80" s="660"/>
      <c r="BI80" s="660">
        <v>4</v>
      </c>
      <c r="BJ80" s="512">
        <v>4</v>
      </c>
      <c r="BK80" s="257">
        <f>BI80*$BI$5+BG80*$BG$5+BE80*$BE$5+BC80*$BC$5+BA80*$BA$5+AY80*$AY$5+AW80*$AW$5+AU80*$AU$5+AS80*$AS$5+AQ80*$AQ$5+AO80*$AO$5</f>
        <v>120</v>
      </c>
      <c r="BL80" s="434">
        <f>BK80/$BK$5</f>
        <v>3.4285714285714284</v>
      </c>
      <c r="BM80" s="845">
        <f>SUM((IF(AO80&gt;=5,0,$AO$5)),(IF(AQ80&gt;=5,0,$AQ$5)),(IF(AS80&gt;=5,0,$AS$5)),(IF(AU80&gt;=5,0,$AU$5)),(IF(AW80&gt;=5,0,$AW$5)),(IF(AY80&gt;=5,0,$AY$5)),(IF(BA80&gt;=5,0,$BA$5)),(IF(BC80&gt;=5,0,$BC$5)),(IF(BE80&gt;=5,0,$BE$5)),(IF(BG80&gt;=5,0,$BG$5)),(IF(BI80&gt;=5,0,$BI$5)),AM80)</f>
        <v>27</v>
      </c>
      <c r="BN80" s="827">
        <v>5</v>
      </c>
      <c r="BO80" s="513">
        <v>3</v>
      </c>
      <c r="BP80" s="827">
        <v>5</v>
      </c>
      <c r="BQ80" s="513">
        <v>2</v>
      </c>
      <c r="BR80" s="827">
        <v>5</v>
      </c>
      <c r="BS80" s="513"/>
      <c r="BT80" s="827">
        <v>4</v>
      </c>
      <c r="BU80" s="513">
        <v>3</v>
      </c>
      <c r="BV80" s="827"/>
      <c r="BW80" s="513"/>
      <c r="BX80" s="827">
        <v>6</v>
      </c>
      <c r="BY80" s="513">
        <v>4</v>
      </c>
      <c r="BZ80" s="827">
        <v>2</v>
      </c>
      <c r="CA80" s="512">
        <v>1</v>
      </c>
      <c r="CB80" s="258">
        <f>BZ80*$BZ$5+BX80*$BX$5+BV80*$BV$5+BT80*$BT$5+BR80*$BR$5+BP80*$BP$5+BN80*$BN$5</f>
        <v>100</v>
      </c>
      <c r="CC80" s="434">
        <f>CB80/$CB$5</f>
        <v>4</v>
      </c>
      <c r="CD80" s="357">
        <f>(CB80+BK80)/$CD$5</f>
        <v>3.6666666666666665</v>
      </c>
      <c r="CE80" s="845">
        <f>SUM((IF(BN80&gt;=5,0,$BN$5)),(IF(BP80&gt;=5,0,$BP$5)),(IF(BR80&gt;=5,0,$BR$5)),(IF(BT80&gt;=5,0,$BT$5)),(IF(BV80&gt;=5,0,$BV$5)),(IF(BX80&gt;=5,0,$BX$5)),(IF(BZ80&gt;=5,0,$BZ$5)),BM80)</f>
        <v>37</v>
      </c>
      <c r="CF80" s="256" t="str">
        <f>IF(CD80&gt;=8.995,"XuÊt s¾c",IF(CD80&gt;=7.995,"Giái",IF(CD80&gt;=6.995,"Kh¸",IF(CD80&gt;=5.995,"TB Kh¸",IF(CD80&gt;=4.995,"Trung b×nh",IF(CD80&gt;=3.995,"YÕu",IF(CD80&lt;3.995,"KÐm")))))))</f>
        <v>KÐm</v>
      </c>
      <c r="CG80" s="832" t="str">
        <f>IF($CD80&lt;3.495,"Th«i häc",IF($CD80&lt;4.995,"Ngõng häc",IF($CD80&gt;25,"Ngõng häc","Lªn líp")))</f>
        <v>Ngõng häc</v>
      </c>
      <c r="CH80" s="660"/>
      <c r="CI80" s="715"/>
      <c r="CJ80" s="660"/>
      <c r="CK80" s="715"/>
      <c r="CL80" s="660"/>
      <c r="CM80" s="715"/>
      <c r="CN80" s="660"/>
      <c r="CO80" s="715"/>
      <c r="CP80" s="660"/>
      <c r="CQ80" s="660"/>
      <c r="CR80" s="660"/>
      <c r="CS80" s="660"/>
      <c r="CT80" s="660"/>
      <c r="CU80" s="660"/>
      <c r="CV80" s="660"/>
      <c r="CW80" s="660"/>
      <c r="CX80" s="660"/>
      <c r="CY80" s="660"/>
      <c r="CZ80" s="660"/>
      <c r="DA80" s="660"/>
      <c r="DB80" s="660"/>
      <c r="DC80" s="512"/>
      <c r="DD80" s="257">
        <f>DB80*$BI$5+CZ80*$BG$5+CX80*$BE$5+CV80*$BC$5+CT80*$BA$5+CR80*$AY$5+CP80*$AW$5+CN80*$AU$5+CL80*$AS$5+CJ80*$AQ$5+CH80*$AO$5</f>
        <v>0</v>
      </c>
      <c r="DE80" s="434">
        <f>DD80/$BK$5</f>
        <v>0</v>
      </c>
      <c r="DF80" s="845">
        <f>SUM((IF(CH80&gt;=5,0,$AO$5)),(IF(CJ80&gt;=5,0,$AQ$5)),(IF(CL80&gt;=5,0,$AS$5)),(IF(CN80&gt;=5,0,$AU$5)),(IF(CP80&gt;=5,0,$AW$5)),(IF(CR80&gt;=5,0,$AY$5)),(IF(CT80&gt;=5,0,$BA$5)),(IF(CV80&gt;=5,0,$BC$5)),(IF(CX80&gt;=5,0,$BE$5)),(IF(CZ80&gt;=5,0,$BG$5)),(IF(DB80&gt;=5,0,$BI$5)),CF80)</f>
        <v>35</v>
      </c>
      <c r="DG80" s="827"/>
      <c r="DH80" s="513"/>
      <c r="DI80" s="827"/>
      <c r="DJ80" s="513"/>
      <c r="DK80" s="827"/>
      <c r="DL80" s="513"/>
      <c r="DM80" s="827"/>
      <c r="DN80" s="513"/>
      <c r="DO80" s="827"/>
      <c r="DP80" s="513"/>
      <c r="DQ80" s="827"/>
      <c r="DR80" s="513"/>
      <c r="DS80" s="827"/>
      <c r="DT80" s="512"/>
      <c r="DU80" s="258">
        <f>DS80*$BZ$5+DQ80*$BX$5+DO80*$BV$5+DM80*$BT$5+DK80*$BR$5+DI80*$BP$5+DG80*$BN$5</f>
        <v>0</v>
      </c>
      <c r="DV80" s="434">
        <f>DU80/$CB$5</f>
        <v>0</v>
      </c>
      <c r="DW80" s="357">
        <f>(DU80+DD80)/$CD$5</f>
        <v>0</v>
      </c>
      <c r="DX80" s="845">
        <f>SUM((IF(DG80&gt;=5,0,$BN$5)),(IF(DI80&gt;=5,0,$BP$5)),(IF(DK80&gt;=5,0,$BR$5)),(IF(DM80&gt;=5,0,$BT$5)),(IF(DO80&gt;=5,0,$BV$5)),(IF(DQ80&gt;=5,0,$BX$5)),(IF(DS80&gt;=5,0,$BZ$5)),DF80)</f>
        <v>60</v>
      </c>
      <c r="DY80" s="256" t="str">
        <f>IF(DW80&gt;=8.995,"XuÊt s¾c",IF(DW80&gt;=7.995,"Giái",IF(DW80&gt;=6.995,"Kh¸",IF(DW80&gt;=5.995,"TB Kh¸",IF(DW80&gt;=4.995,"Trung b×nh",IF(DW80&gt;=3.995,"YÕu",IF(DW80&lt;3.995,"KÐm")))))))</f>
        <v>KÐm</v>
      </c>
      <c r="DZ80" s="832" t="str">
        <f>IF($CD80&lt;3.495,"Th«i häc",IF($CD80&lt;4.995,"Ngõng häc",IF($CD80&gt;25,"Ngõng häc","Lªn líp")))</f>
        <v>Ngõng häc</v>
      </c>
      <c r="EA80" s="450"/>
      <c r="EB80" s="450"/>
      <c r="EC80" s="450"/>
      <c r="ED80" s="450"/>
      <c r="EE80" s="450"/>
      <c r="EF80" s="450"/>
      <c r="EG80" s="450"/>
      <c r="EH80" s="450"/>
      <c r="EI80" s="450"/>
      <c r="EJ80" s="450"/>
      <c r="EK80" s="450"/>
      <c r="EL80" s="450"/>
      <c r="EM80" s="450"/>
      <c r="EN80" s="450"/>
      <c r="EO80" s="450"/>
      <c r="EP80" s="450"/>
      <c r="EQ80" s="450"/>
      <c r="ER80" s="450"/>
      <c r="ES80" s="450"/>
      <c r="ET80" s="450"/>
      <c r="EU80" s="450"/>
      <c r="EV80" s="450"/>
      <c r="EW80" s="450"/>
      <c r="EX80" s="450"/>
      <c r="EY80" s="450"/>
      <c r="EZ80" s="450"/>
      <c r="FA80" s="450"/>
      <c r="FB80" s="450"/>
      <c r="FC80" s="450"/>
      <c r="FD80" s="450"/>
      <c r="FE80" s="450"/>
      <c r="FF80" s="450"/>
      <c r="FG80" s="450"/>
      <c r="FH80" s="450"/>
      <c r="FI80" s="450"/>
      <c r="FJ80" s="450"/>
      <c r="FK80" s="450"/>
      <c r="FL80" s="450"/>
      <c r="FM80" s="450"/>
      <c r="FN80" s="450"/>
      <c r="FO80" s="450"/>
      <c r="FP80" s="450"/>
      <c r="FQ80" s="450"/>
    </row>
    <row r="82" spans="1:173" s="451" customFormat="1" ht="13.5" customHeight="1">
      <c r="A82" s="256">
        <v>13</v>
      </c>
      <c r="B82" s="548" t="s">
        <v>254</v>
      </c>
      <c r="C82" s="511" t="s">
        <v>187</v>
      </c>
      <c r="D82" s="775" t="s">
        <v>493</v>
      </c>
      <c r="E82" s="549">
        <v>5</v>
      </c>
      <c r="F82" s="549">
        <v>3</v>
      </c>
      <c r="G82" s="445"/>
      <c r="H82" s="445"/>
      <c r="I82" s="445">
        <v>4</v>
      </c>
      <c r="J82" s="445">
        <v>4</v>
      </c>
      <c r="K82" s="445">
        <v>4</v>
      </c>
      <c r="L82" s="445">
        <v>4</v>
      </c>
      <c r="M82" s="445"/>
      <c r="N82" s="445"/>
      <c r="O82" s="445">
        <v>4</v>
      </c>
      <c r="P82" s="445">
        <v>1</v>
      </c>
      <c r="Q82" s="445">
        <v>7</v>
      </c>
      <c r="R82" s="445"/>
      <c r="S82" s="445"/>
      <c r="T82" s="550"/>
      <c r="U82" s="445">
        <f>O82*$O$5+M82*$M$5+K82*$K$5+I82*$I$5+G82*$G$5+E82*$E$5</f>
        <v>77</v>
      </c>
      <c r="V82" s="446">
        <f>U82/$U$5</f>
        <v>3.08</v>
      </c>
      <c r="W82" s="445">
        <v>5</v>
      </c>
      <c r="X82" s="445">
        <v>2</v>
      </c>
      <c r="Y82" s="445">
        <v>6</v>
      </c>
      <c r="Z82" s="445"/>
      <c r="AA82" s="445">
        <v>7</v>
      </c>
      <c r="AB82" s="445"/>
      <c r="AC82" s="445">
        <v>4</v>
      </c>
      <c r="AD82" s="445">
        <v>1</v>
      </c>
      <c r="AE82" s="445">
        <v>6</v>
      </c>
      <c r="AF82" s="445"/>
      <c r="AG82" s="445">
        <v>5</v>
      </c>
      <c r="AH82" s="445">
        <v>2</v>
      </c>
      <c r="AI82" s="445">
        <f>AG82*$AG$5+AE82*$AE$5+AC82*$AC$5+AA82*AA$5+Y82*$Y$5+W82*$W$5</f>
        <v>135</v>
      </c>
      <c r="AJ82" s="446">
        <f>AI82/$AI$5</f>
        <v>5.4</v>
      </c>
      <c r="AK82" s="446">
        <f>(AI82+U82)/$AK$5</f>
        <v>4.24</v>
      </c>
      <c r="AL82" s="402" t="str">
        <f>IF(AK82&gt;=8.995,"XuÊt s¾c",IF(AK82&gt;=7.995,"Giái",IF(AK82&gt;=6.995,"Kh¸",IF(AK82&gt;=5.995,"TB Kh¸",IF(AK82&gt;=4.995,"Trung b×nh",IF(AK82&gt;=3.995,"YÕu",IF(AK82&lt;3.995,"KÐm")))))))</f>
        <v>YÕu</v>
      </c>
      <c r="AM82" s="845">
        <f>SUM((IF(E82&gt;=5,0,$E$5)),(IF(G82&gt;=5,0,$G$5)),(IF(I82&gt;=5,0,$I$5)),(IF(K82&gt;=5,0,$K$5)),(IF(M82&gt;=5,0,$M$5)),(IF(O82&gt;=5,0,$O$5)),(IF(W82&gt;=5,0,$W$5)),(IF(Y82&gt;=5,0,$Y$5)),(IF(AC82&gt;=5,0,$AC$5)),(IF(AE82&gt;=5,0,$AE$5)),(IF(AG82&gt;=5,0,$AG$5)),(IF(AA82&gt;=5,0,$AA$5)))</f>
        <v>23</v>
      </c>
      <c r="AN82" s="403" t="str">
        <f>IF($AK82&lt;3.495,"Th«i häc",IF($AK82&lt;4.995,"Ngõng häc",IF($AJ82&gt;25,"Ngõng häc","Lªn Líp")))</f>
        <v>Ngõng häc</v>
      </c>
      <c r="AO82" s="445">
        <v>5</v>
      </c>
      <c r="AP82" s="715"/>
      <c r="AQ82" s="445">
        <v>2</v>
      </c>
      <c r="AR82" s="715">
        <v>2</v>
      </c>
      <c r="AS82" s="445">
        <v>6</v>
      </c>
      <c r="AT82" s="715">
        <v>3</v>
      </c>
      <c r="AU82" s="445">
        <v>5</v>
      </c>
      <c r="AV82" s="715"/>
      <c r="AW82" s="445"/>
      <c r="AX82" s="445"/>
      <c r="AY82" s="445">
        <v>7</v>
      </c>
      <c r="AZ82" s="445"/>
      <c r="BA82" s="445">
        <v>5</v>
      </c>
      <c r="BB82" s="445"/>
      <c r="BC82" s="445">
        <v>6</v>
      </c>
      <c r="BD82" s="445"/>
      <c r="BE82" s="445">
        <v>8</v>
      </c>
      <c r="BF82" s="445"/>
      <c r="BG82" s="445">
        <v>4</v>
      </c>
      <c r="BH82" s="445"/>
      <c r="BI82" s="445">
        <v>5</v>
      </c>
      <c r="BJ82" s="552"/>
      <c r="BK82" s="257">
        <f>BI82*$BI$5+BG82*$BG$5+BE82*$BE$5+BC82*$BC$5+BA82*$BA$5+AY82*$AY$5+AW82*$AW$5+AU82*$AU$5+AS82*$AS$5+AQ82*$AQ$5+AO82*$AO$5</f>
        <v>165</v>
      </c>
      <c r="BL82" s="434">
        <f>BK82/$BK$5</f>
        <v>4.714285714285714</v>
      </c>
      <c r="BM82" s="845">
        <f>SUM((IF(AO82&gt;=5,0,$AO$5)),(IF(AQ82&gt;=5,0,$AQ$5)),(IF(AS82&gt;=5,0,$AS$5)),(IF(AU82&gt;=5,0,$AU$5)),(IF(AW82&gt;=5,0,$AW$5)),(IF(AY82&gt;=5,0,$AY$5)),(IF(BA82&gt;=5,0,$BA$5)),(IF(BC82&gt;=5,0,$BC$5)),(IF(BE82&gt;=5,0,$BE$5)),(IF(BG82&gt;=5,0,$BG$5)),(IF(BI82&gt;=5,0,$BI$5)),AM82)</f>
        <v>34</v>
      </c>
      <c r="BN82" s="445">
        <v>2</v>
      </c>
      <c r="BO82" s="549">
        <v>2</v>
      </c>
      <c r="BP82" s="445">
        <v>2</v>
      </c>
      <c r="BQ82" s="549"/>
      <c r="BR82" s="445"/>
      <c r="BS82" s="549"/>
      <c r="BT82" s="445"/>
      <c r="BU82" s="549"/>
      <c r="BV82" s="445"/>
      <c r="BW82" s="549"/>
      <c r="BX82" s="445"/>
      <c r="BY82" s="549"/>
      <c r="BZ82" s="445"/>
      <c r="CA82" s="552"/>
      <c r="CB82" s="258">
        <f>BZ82*$BZ$5+BX82*$BX$5+BV82*$BV$5+BT82*$BT$5+BR82*$BR$5+BP82*$BP$5+BN82*$BN$5</f>
        <v>16</v>
      </c>
      <c r="CC82" s="434">
        <f>CB82/$CB$5</f>
        <v>0.64</v>
      </c>
      <c r="CD82" s="357">
        <f>(CB82+BK82)/$CD$5</f>
        <v>3.0166666666666666</v>
      </c>
      <c r="CE82" s="845">
        <f>SUM((IF(BN82&gt;=5,0,$BN$5)),(IF(BP82&gt;=5,0,$BP$5)),(IF(BR82&gt;=5,0,$BR$5)),(IF(BT82&gt;=5,0,$BT$5)),(IF(BV82&gt;=5,0,$BV$5)),(IF(BX82&gt;=5,0,$BX$5)),(IF(BZ82&gt;=5,0,$BZ$5)),BM82)</f>
        <v>59</v>
      </c>
      <c r="CF82" s="256" t="str">
        <f>IF(CD82&gt;=8.995,"XuÊt s¾c",IF(CD82&gt;=7.995,"Giái",IF(CD82&gt;=6.995,"Kh¸",IF(CD82&gt;=5.995,"TB Kh¸",IF(CD82&gt;=4.995,"Trung b×nh",IF(CD82&gt;=3.995,"YÕu",IF(CD82&lt;3.995,"KÐm")))))))</f>
        <v>KÐm</v>
      </c>
      <c r="CG82" s="832" t="str">
        <f>IF($CD82&lt;3.495,"Th«i häc",IF($CD82&lt;4.995,"Ngõng häc",IF($CD82&gt;25,"Ngõng häc","Lªn líp")))</f>
        <v>Th«i häc</v>
      </c>
      <c r="CH82" s="445"/>
      <c r="CI82" s="715"/>
      <c r="CJ82" s="445"/>
      <c r="CK82" s="715"/>
      <c r="CL82" s="445"/>
      <c r="CM82" s="715"/>
      <c r="CN82" s="445"/>
      <c r="CO82" s="715"/>
      <c r="CP82" s="445"/>
      <c r="CQ82" s="445"/>
      <c r="CR82" s="445"/>
      <c r="CS82" s="445"/>
      <c r="CT82" s="445"/>
      <c r="CU82" s="445"/>
      <c r="CV82" s="445"/>
      <c r="CW82" s="445"/>
      <c r="CX82" s="445"/>
      <c r="CY82" s="445"/>
      <c r="CZ82" s="445"/>
      <c r="DA82" s="445"/>
      <c r="DB82" s="445"/>
      <c r="DC82" s="552"/>
      <c r="DD82" s="257">
        <f>DB82*$BI$5+CZ82*$BG$5+CX82*$BE$5+CV82*$BC$5+CT82*$BA$5+CR82*$AY$5+CP82*$AW$5+CN82*$AU$5+CL82*$AS$5+CJ82*$AQ$5+CH82*$AO$5</f>
        <v>0</v>
      </c>
      <c r="DE82" s="434">
        <f>DD82/$BK$5</f>
        <v>0</v>
      </c>
      <c r="DF82" s="845">
        <f>SUM((IF(CH82&gt;=5,0,$AO$5)),(IF(CJ82&gt;=5,0,$AQ$5)),(IF(CL82&gt;=5,0,$AS$5)),(IF(CN82&gt;=5,0,$AU$5)),(IF(CP82&gt;=5,0,$AW$5)),(IF(CR82&gt;=5,0,$AY$5)),(IF(CT82&gt;=5,0,$BA$5)),(IF(CV82&gt;=5,0,$BC$5)),(IF(CX82&gt;=5,0,$BE$5)),(IF(CZ82&gt;=5,0,$BG$5)),(IF(DB82&gt;=5,0,$BI$5)),CF82)</f>
        <v>35</v>
      </c>
      <c r="DG82" s="445"/>
      <c r="DH82" s="549"/>
      <c r="DI82" s="445"/>
      <c r="DJ82" s="549"/>
      <c r="DK82" s="445"/>
      <c r="DL82" s="549"/>
      <c r="DM82" s="445"/>
      <c r="DN82" s="549"/>
      <c r="DO82" s="445"/>
      <c r="DP82" s="549"/>
      <c r="DQ82" s="445"/>
      <c r="DR82" s="549"/>
      <c r="DS82" s="445"/>
      <c r="DT82" s="552"/>
      <c r="DU82" s="258">
        <f>DS82*$BZ$5+DQ82*$BX$5+DO82*$BV$5+DM82*$BT$5+DK82*$BR$5+DI82*$BP$5+DG82*$BN$5</f>
        <v>0</v>
      </c>
      <c r="DV82" s="434">
        <f>DU82/$CB$5</f>
        <v>0</v>
      </c>
      <c r="DW82" s="357">
        <f>(DU82+DD82)/$CD$5</f>
        <v>0</v>
      </c>
      <c r="DX82" s="845">
        <f>SUM((IF(DG82&gt;=5,0,$BN$5)),(IF(DI82&gt;=5,0,$BP$5)),(IF(DK82&gt;=5,0,$BR$5)),(IF(DM82&gt;=5,0,$BT$5)),(IF(DO82&gt;=5,0,$BV$5)),(IF(DQ82&gt;=5,0,$BX$5)),(IF(DS82&gt;=5,0,$BZ$5)),DF82)</f>
        <v>60</v>
      </c>
      <c r="DY82" s="256" t="str">
        <f>IF(DW82&gt;=8.995,"XuÊt s¾c",IF(DW82&gt;=7.995,"Giái",IF(DW82&gt;=6.995,"Kh¸",IF(DW82&gt;=5.995,"TB Kh¸",IF(DW82&gt;=4.995,"Trung b×nh",IF(DW82&gt;=3.995,"YÕu",IF(DW82&lt;3.995,"KÐm")))))))</f>
        <v>KÐm</v>
      </c>
      <c r="DZ82" s="832" t="str">
        <f>IF($CD82&lt;3.495,"Th«i häc",IF($CD82&lt;4.995,"Ngõng häc",IF($CD82&gt;25,"Ngõng häc","Lªn líp")))</f>
        <v>Th«i häc</v>
      </c>
      <c r="EA82" s="552"/>
      <c r="EB82" s="552"/>
      <c r="EC82" s="552"/>
      <c r="ED82" s="552"/>
      <c r="EE82" s="552"/>
      <c r="EF82" s="552"/>
      <c r="EG82" s="552"/>
      <c r="EH82" s="552"/>
      <c r="EI82" s="555"/>
      <c r="EJ82" s="450"/>
      <c r="EK82" s="450"/>
      <c r="EL82" s="450"/>
      <c r="EM82" s="450"/>
      <c r="EN82" s="450"/>
      <c r="EO82" s="450"/>
      <c r="EP82" s="450"/>
      <c r="EQ82" s="450"/>
      <c r="ER82" s="450"/>
      <c r="ES82" s="450"/>
      <c r="ET82" s="450"/>
      <c r="EU82" s="450"/>
      <c r="EV82" s="450"/>
      <c r="EW82" s="450"/>
      <c r="EX82" s="450"/>
      <c r="EY82" s="450"/>
      <c r="EZ82" s="450"/>
      <c r="FA82" s="450"/>
      <c r="FB82" s="450"/>
      <c r="FC82" s="450"/>
      <c r="FD82" s="450"/>
      <c r="FE82" s="450"/>
      <c r="FF82" s="450"/>
      <c r="FG82" s="450"/>
      <c r="FH82" s="450"/>
      <c r="FI82" s="450"/>
      <c r="FJ82" s="450"/>
      <c r="FK82" s="450"/>
      <c r="FL82" s="450"/>
      <c r="FM82" s="450"/>
      <c r="FN82" s="450"/>
      <c r="FO82" s="450"/>
      <c r="FP82" s="450"/>
      <c r="FQ82" s="450"/>
    </row>
    <row r="83" spans="1:173" s="451" customFormat="1" ht="13.5" customHeight="1">
      <c r="A83" s="256">
        <v>36</v>
      </c>
      <c r="B83" s="556" t="s">
        <v>377</v>
      </c>
      <c r="C83" s="401" t="s">
        <v>169</v>
      </c>
      <c r="D83" s="401"/>
      <c r="E83" s="445">
        <v>6</v>
      </c>
      <c r="F83" s="445"/>
      <c r="G83" s="445">
        <v>6</v>
      </c>
      <c r="H83" s="445"/>
      <c r="I83" s="445">
        <v>6</v>
      </c>
      <c r="J83" s="445"/>
      <c r="K83" s="445"/>
      <c r="L83" s="445"/>
      <c r="M83" s="445">
        <v>6</v>
      </c>
      <c r="N83" s="445"/>
      <c r="O83" s="445">
        <v>3</v>
      </c>
      <c r="P83" s="445">
        <v>3</v>
      </c>
      <c r="Q83" s="445">
        <v>6</v>
      </c>
      <c r="R83" s="445"/>
      <c r="S83" s="445"/>
      <c r="T83" s="512"/>
      <c r="U83" s="445">
        <f>O83*$O$5+M83*$M$5+K83*$K$5+I83*$I$5+G83*$G$5+E83*$E$5</f>
        <v>111</v>
      </c>
      <c r="V83" s="446">
        <f>U83/$U$5</f>
        <v>4.44</v>
      </c>
      <c r="W83" s="513">
        <v>5</v>
      </c>
      <c r="X83" s="513"/>
      <c r="Y83" s="513">
        <v>5</v>
      </c>
      <c r="Z83" s="513"/>
      <c r="AA83" s="513">
        <v>6</v>
      </c>
      <c r="AB83" s="513"/>
      <c r="AC83" s="513">
        <v>4</v>
      </c>
      <c r="AD83" s="513">
        <v>2</v>
      </c>
      <c r="AE83" s="513">
        <v>5</v>
      </c>
      <c r="AF83" s="513"/>
      <c r="AG83" s="513">
        <v>6</v>
      </c>
      <c r="AH83" s="513"/>
      <c r="AI83" s="445">
        <f>AG83*$AG$5+AE83*$AE$5+AC83*$AC$5+AA83*AA$5+Y83*$Y$5+W83*$W$5</f>
        <v>130</v>
      </c>
      <c r="AJ83" s="446">
        <f>AI83/$AI$5</f>
        <v>5.2</v>
      </c>
      <c r="AK83" s="446">
        <f>(AI83+U83)/$AK$5</f>
        <v>4.82</v>
      </c>
      <c r="AL83" s="402" t="str">
        <f>IF(AK83&gt;=8.995,"XuÊt s¾c",IF(AK83&gt;=7.995,"Giái",IF(AK83&gt;=6.995,"Kh¸",IF(AK83&gt;=5.995,"TB Kh¸",IF(AK83&gt;=4.995,"Trung b×nh",IF(AK83&gt;=3.995,"YÕu",IF(AK83&lt;3.995,"KÐm")))))))</f>
        <v>YÕu</v>
      </c>
      <c r="AM83" s="551">
        <v>11</v>
      </c>
      <c r="AN83" s="403" t="str">
        <f>IF($AK83&lt;3.495,"Th«i häc",IF($AK83&lt;4.995,"Ngõng häc",IF($AJ83&gt;25,"Ngõng häc","Lªn Líp")))</f>
        <v>Ngõng häc</v>
      </c>
      <c r="AO83" s="660"/>
      <c r="AP83" s="715"/>
      <c r="AQ83" s="660"/>
      <c r="AR83" s="715"/>
      <c r="AS83" s="660"/>
      <c r="AT83" s="715"/>
      <c r="AU83" s="660"/>
      <c r="AV83" s="715"/>
      <c r="AW83" s="660"/>
      <c r="AX83" s="660"/>
      <c r="AY83" s="660"/>
      <c r="AZ83" s="660"/>
      <c r="BA83" s="660"/>
      <c r="BB83" s="660"/>
      <c r="BC83" s="660"/>
      <c r="BD83" s="660"/>
      <c r="BE83" s="660"/>
      <c r="BF83" s="660"/>
      <c r="BG83" s="660"/>
      <c r="BH83" s="660"/>
      <c r="BI83" s="660"/>
      <c r="BJ83" s="510"/>
      <c r="BK83" s="257">
        <f>BI83*$BI$5+BG83*$BG$5+BE83*$BE$5+BC83*$BC$5+BA83*$BA$5+AY83*$AY$5+AW83*$AW$5+AU83*$AU$5+AS83*$AS$5+AQ83*$AQ$5+AO83*$AO$5</f>
        <v>0</v>
      </c>
      <c r="BL83" s="434">
        <f>BK83/$BK$5</f>
        <v>0</v>
      </c>
      <c r="BM83" s="846"/>
      <c r="BN83" s="514"/>
      <c r="BO83" s="510"/>
      <c r="BP83" s="510"/>
      <c r="BQ83" s="510"/>
      <c r="BR83" s="510"/>
      <c r="BS83" s="510"/>
      <c r="BT83" s="510"/>
      <c r="BU83" s="510"/>
      <c r="BV83" s="510"/>
      <c r="BW83" s="510"/>
      <c r="BX83" s="510"/>
      <c r="BY83" s="510"/>
      <c r="BZ83" s="510"/>
      <c r="CA83" s="510"/>
      <c r="CB83" s="510"/>
      <c r="CC83" s="510"/>
      <c r="CD83" s="446">
        <f>(CB83+BN83)/$AK$5</f>
        <v>0</v>
      </c>
      <c r="CE83" s="446"/>
      <c r="CF83" s="402" t="str">
        <f>IF(CE83&gt;=8.995,"XuÊt s¾c",IF(CE83&gt;=7.995,"Giái",IF(CE83&gt;=6.995,"Kh¸",IF(CE83&gt;=5.995,"TB Kh¸",IF(CE83&gt;=4.995,"Trung b×nh",IF(CE83&gt;=3.995,"YÕu",IF(CE83&lt;3.995,"KÐm")))))))</f>
        <v>KÐm</v>
      </c>
      <c r="CG83" s="514"/>
      <c r="CH83" s="660"/>
      <c r="CI83" s="715"/>
      <c r="CJ83" s="660"/>
      <c r="CK83" s="715"/>
      <c r="CL83" s="660"/>
      <c r="CM83" s="715"/>
      <c r="CN83" s="660"/>
      <c r="CO83" s="715"/>
      <c r="CP83" s="660"/>
      <c r="CQ83" s="660"/>
      <c r="CR83" s="660"/>
      <c r="CS83" s="660"/>
      <c r="CT83" s="660"/>
      <c r="CU83" s="660"/>
      <c r="CV83" s="660"/>
      <c r="CW83" s="660"/>
      <c r="CX83" s="660"/>
      <c r="CY83" s="660"/>
      <c r="CZ83" s="660"/>
      <c r="DA83" s="660"/>
      <c r="DB83" s="660"/>
      <c r="DC83" s="510"/>
      <c r="DD83" s="257">
        <f>DB83*$BI$5+CZ83*$BG$5+CX83*$BE$5+CV83*$BC$5+CT83*$BA$5+CR83*$AY$5+CP83*$AW$5+CN83*$AU$5+CL83*$AS$5+CJ83*$AQ$5+CH83*$AO$5</f>
        <v>0</v>
      </c>
      <c r="DE83" s="434">
        <f>DD83/$BK$5</f>
        <v>0</v>
      </c>
      <c r="DF83" s="846"/>
      <c r="DG83" s="514"/>
      <c r="DH83" s="510"/>
      <c r="DI83" s="510"/>
      <c r="DJ83" s="510"/>
      <c r="DK83" s="510"/>
      <c r="DL83" s="510"/>
      <c r="DM83" s="510"/>
      <c r="DN83" s="510"/>
      <c r="DO83" s="510"/>
      <c r="DP83" s="510"/>
      <c r="DQ83" s="510"/>
      <c r="DR83" s="510"/>
      <c r="DS83" s="510"/>
      <c r="DT83" s="510"/>
      <c r="DU83" s="510"/>
      <c r="DV83" s="510"/>
      <c r="DW83" s="446">
        <f>(DU83+DG83)/$AK$5</f>
        <v>0</v>
      </c>
      <c r="DX83" s="446"/>
      <c r="DY83" s="402" t="str">
        <f>IF(DX83&gt;=8.995,"XuÊt s¾c",IF(DX83&gt;=7.995,"Giái",IF(DX83&gt;=6.995,"Kh¸",IF(DX83&gt;=5.995,"TB Kh¸",IF(DX83&gt;=4.995,"Trung b×nh",IF(DX83&gt;=3.995,"YÕu",IF(DX83&lt;3.995,"KÐm")))))))</f>
        <v>KÐm</v>
      </c>
      <c r="DZ83" s="514"/>
      <c r="EA83" s="449"/>
      <c r="EB83" s="449"/>
      <c r="EC83" s="449"/>
      <c r="ED83" s="449"/>
      <c r="EE83" s="449"/>
      <c r="EF83" s="449"/>
      <c r="EG83" s="449"/>
      <c r="EH83" s="449"/>
      <c r="EI83" s="449"/>
      <c r="EJ83" s="449"/>
      <c r="EK83" s="449"/>
      <c r="EL83" s="449"/>
      <c r="EM83" s="449"/>
      <c r="EN83" s="449"/>
      <c r="EO83" s="449"/>
      <c r="EP83" s="449"/>
      <c r="EQ83" s="449"/>
      <c r="ER83" s="449"/>
      <c r="ES83" s="449"/>
      <c r="ET83" s="449"/>
      <c r="EU83" s="449"/>
      <c r="EV83" s="449"/>
      <c r="EW83" s="450"/>
      <c r="EX83" s="450"/>
      <c r="EY83" s="450"/>
      <c r="EZ83" s="450"/>
      <c r="FA83" s="450"/>
      <c r="FB83" s="450"/>
      <c r="FC83" s="450"/>
      <c r="FD83" s="450"/>
      <c r="FE83" s="450"/>
      <c r="FF83" s="450"/>
      <c r="FG83" s="450"/>
      <c r="FH83" s="450"/>
      <c r="FI83" s="450"/>
      <c r="FJ83" s="450"/>
      <c r="FK83" s="450"/>
      <c r="FL83" s="450"/>
      <c r="FM83" s="450"/>
      <c r="FN83" s="450"/>
      <c r="FO83" s="450"/>
      <c r="FP83" s="450"/>
      <c r="FQ83" s="450"/>
    </row>
    <row r="84" spans="1:173" s="470" customFormat="1" ht="13.5" customHeight="1">
      <c r="A84" s="256">
        <v>36</v>
      </c>
      <c r="B84" s="516" t="s">
        <v>373</v>
      </c>
      <c r="C84" s="516" t="s">
        <v>374</v>
      </c>
      <c r="D84" s="516"/>
      <c r="E84" s="475">
        <v>5</v>
      </c>
      <c r="F84" s="475">
        <v>3</v>
      </c>
      <c r="G84" s="475">
        <v>5</v>
      </c>
      <c r="H84" s="475"/>
      <c r="I84" s="475">
        <v>5</v>
      </c>
      <c r="J84" s="475"/>
      <c r="K84" s="475">
        <v>3</v>
      </c>
      <c r="L84" s="475">
        <v>3</v>
      </c>
      <c r="M84" s="475">
        <v>6</v>
      </c>
      <c r="N84" s="475"/>
      <c r="O84" s="475"/>
      <c r="P84" s="475"/>
      <c r="Q84" s="475"/>
      <c r="R84" s="475"/>
      <c r="S84" s="475"/>
      <c r="T84" s="476"/>
      <c r="U84" s="463">
        <f>O84*$O$5+M84*$M$5+K84*$K$5+I84*$I$5+G84*$G$5+E84*$E$5</f>
        <v>103</v>
      </c>
      <c r="V84" s="465">
        <f>U84/$U$5</f>
        <v>4.12</v>
      </c>
      <c r="W84" s="477">
        <v>6</v>
      </c>
      <c r="X84" s="477"/>
      <c r="Y84" s="477">
        <v>4</v>
      </c>
      <c r="Z84" s="477">
        <v>1</v>
      </c>
      <c r="AA84" s="477">
        <v>5</v>
      </c>
      <c r="AB84" s="477"/>
      <c r="AC84" s="477">
        <v>6</v>
      </c>
      <c r="AD84" s="477"/>
      <c r="AE84" s="477">
        <v>6</v>
      </c>
      <c r="AF84" s="477"/>
      <c r="AG84" s="477">
        <v>6</v>
      </c>
      <c r="AH84" s="477">
        <v>4</v>
      </c>
      <c r="AI84" s="463">
        <f aca="true" t="shared" si="26" ref="AI84:AI89">AG84*$AG$5+AE84*$AE$5+AC84*$AC$5+AA84*AA$5+Y84*$Y$5+W84*$W$5</f>
        <v>141</v>
      </c>
      <c r="AJ84" s="465">
        <f>AI84/$AI$5</f>
        <v>5.64</v>
      </c>
      <c r="AK84" s="465">
        <f>(AI84+U84)/$AK$5</f>
        <v>4.88</v>
      </c>
      <c r="AL84" s="387" t="str">
        <f>IF(AK84&gt;=8.995,"XuÊt s¾c",IF(AK84&gt;=7.995,"Giái",IF(AK84&gt;=6.995,"Kh¸",IF(AK84&gt;=5.995,"TB Kh¸",IF(AK84&gt;=4.995,"Trung b×nh",IF(AK84&gt;=3.995,"YÕu",IF(AK84&lt;3.995,"KÐm")))))))</f>
        <v>YÕu</v>
      </c>
      <c r="AM84" s="405">
        <v>8</v>
      </c>
      <c r="AN84" s="393" t="str">
        <f>IF($AK84&lt;3.495,"Th«i häc",IF($AK84&lt;4.995,"Ngõng häc",IF($AJ84&gt;25,"Ngõng häc","Lªn Líp")))</f>
        <v>Ngõng häc</v>
      </c>
      <c r="AO84" s="711"/>
      <c r="AP84" s="711"/>
      <c r="AQ84" s="711"/>
      <c r="AR84" s="711"/>
      <c r="AS84" s="711"/>
      <c r="AT84" s="711"/>
      <c r="AU84" s="711"/>
      <c r="AV84" s="711"/>
      <c r="AW84" s="478"/>
      <c r="AX84" s="478"/>
      <c r="AY84" s="478"/>
      <c r="AZ84" s="478"/>
      <c r="BA84" s="478"/>
      <c r="BB84" s="478"/>
      <c r="BC84" s="478"/>
      <c r="BD84" s="478"/>
      <c r="BE84" s="478"/>
      <c r="BF84" s="478"/>
      <c r="BG84" s="478"/>
      <c r="BH84" s="478"/>
      <c r="BI84" s="478"/>
      <c r="BJ84" s="479"/>
      <c r="BK84" s="479"/>
      <c r="BL84" s="479"/>
      <c r="BM84" s="847"/>
      <c r="BN84" s="478"/>
      <c r="BO84" s="479"/>
      <c r="BP84" s="479"/>
      <c r="BQ84" s="479"/>
      <c r="BR84" s="479"/>
      <c r="BS84" s="479"/>
      <c r="BT84" s="479"/>
      <c r="BU84" s="479"/>
      <c r="BV84" s="479"/>
      <c r="BW84" s="479"/>
      <c r="BX84" s="479"/>
      <c r="BY84" s="479"/>
      <c r="BZ84" s="479"/>
      <c r="CA84" s="479"/>
      <c r="CB84" s="479"/>
      <c r="CC84" s="479"/>
      <c r="CD84" s="465">
        <f>(CB84+BN84)/$AK$5</f>
        <v>0</v>
      </c>
      <c r="CE84" s="837"/>
      <c r="CF84" s="387" t="str">
        <f>IF(CE84&gt;=8.995,"XuÊt s¾c",IF(CE84&gt;=7.995,"Giái",IF(CE84&gt;=6.995,"Kh¸",IF(CE84&gt;=5.995,"TB Kh¸",IF(CE84&gt;=4.995,"Trung b×nh",IF(CE84&gt;=3.995,"YÕu",IF(CE84&lt;3.995,"KÐm")))))))</f>
        <v>KÐm</v>
      </c>
      <c r="CG84" s="478"/>
      <c r="CH84" s="711"/>
      <c r="CI84" s="711"/>
      <c r="CJ84" s="711"/>
      <c r="CK84" s="711"/>
      <c r="CL84" s="711"/>
      <c r="CM84" s="711"/>
      <c r="CN84" s="711"/>
      <c r="CO84" s="711"/>
      <c r="CP84" s="478"/>
      <c r="CQ84" s="478"/>
      <c r="CR84" s="478"/>
      <c r="CS84" s="478"/>
      <c r="CT84" s="478"/>
      <c r="CU84" s="478"/>
      <c r="CV84" s="478"/>
      <c r="CW84" s="478"/>
      <c r="CX84" s="478"/>
      <c r="CY84" s="478"/>
      <c r="CZ84" s="478"/>
      <c r="DA84" s="478"/>
      <c r="DB84" s="478"/>
      <c r="DC84" s="479"/>
      <c r="DD84" s="479"/>
      <c r="DE84" s="479"/>
      <c r="DF84" s="847"/>
      <c r="DG84" s="478"/>
      <c r="DH84" s="479"/>
      <c r="DI84" s="479"/>
      <c r="DJ84" s="479"/>
      <c r="DK84" s="479"/>
      <c r="DL84" s="479"/>
      <c r="DM84" s="479"/>
      <c r="DN84" s="479"/>
      <c r="DO84" s="479"/>
      <c r="DP84" s="479"/>
      <c r="DQ84" s="479"/>
      <c r="DR84" s="479"/>
      <c r="DS84" s="479"/>
      <c r="DT84" s="479"/>
      <c r="DU84" s="479"/>
      <c r="DV84" s="479"/>
      <c r="DW84" s="465">
        <f>(DU84+DG84)/$AK$5</f>
        <v>0</v>
      </c>
      <c r="DX84" s="837"/>
      <c r="DY84" s="387" t="str">
        <f>IF(DX84&gt;=8.995,"XuÊt s¾c",IF(DX84&gt;=7.995,"Giái",IF(DX84&gt;=6.995,"Kh¸",IF(DX84&gt;=5.995,"TB Kh¸",IF(DX84&gt;=4.995,"Trung b×nh",IF(DX84&gt;=3.995,"YÕu",IF(DX84&lt;3.995,"KÐm")))))))</f>
        <v>KÐm</v>
      </c>
      <c r="DZ84" s="478"/>
      <c r="EA84" s="479"/>
      <c r="EB84" s="479"/>
      <c r="EC84" s="479"/>
      <c r="ED84" s="479"/>
      <c r="EE84" s="479"/>
      <c r="EF84" s="479"/>
      <c r="EG84" s="479"/>
      <c r="EH84" s="479"/>
      <c r="EI84" s="479"/>
      <c r="EJ84" s="479"/>
      <c r="EK84" s="479"/>
      <c r="EL84" s="479"/>
      <c r="EM84" s="479"/>
      <c r="EN84" s="479"/>
      <c r="EO84" s="479"/>
      <c r="EP84" s="479"/>
      <c r="EQ84" s="479"/>
      <c r="ER84" s="479"/>
      <c r="ES84" s="479"/>
      <c r="ET84" s="479"/>
      <c r="EU84" s="479"/>
      <c r="EV84" s="479"/>
      <c r="EW84" s="469"/>
      <c r="EX84" s="469"/>
      <c r="EY84" s="469"/>
      <c r="EZ84" s="469"/>
      <c r="FA84" s="469"/>
      <c r="FB84" s="469"/>
      <c r="FC84" s="469"/>
      <c r="FD84" s="469"/>
      <c r="FE84" s="469"/>
      <c r="FF84" s="469"/>
      <c r="FG84" s="469"/>
      <c r="FH84" s="469"/>
      <c r="FI84" s="469"/>
      <c r="FJ84" s="469"/>
      <c r="FK84" s="469"/>
      <c r="FL84" s="469"/>
      <c r="FM84" s="469"/>
      <c r="FN84" s="469"/>
      <c r="FO84" s="469"/>
      <c r="FP84" s="469"/>
      <c r="FQ84" s="469"/>
    </row>
    <row r="85" spans="1:173" s="470" customFormat="1" ht="13.5" customHeight="1">
      <c r="A85" s="256">
        <v>20</v>
      </c>
      <c r="B85" s="460" t="s">
        <v>262</v>
      </c>
      <c r="C85" s="461" t="s">
        <v>263</v>
      </c>
      <c r="D85" s="763"/>
      <c r="E85" s="462">
        <v>6</v>
      </c>
      <c r="F85" s="462">
        <v>4</v>
      </c>
      <c r="G85" s="463">
        <v>5</v>
      </c>
      <c r="H85" s="463"/>
      <c r="I85" s="463">
        <v>4</v>
      </c>
      <c r="J85" s="463">
        <v>3</v>
      </c>
      <c r="K85" s="463"/>
      <c r="L85" s="463"/>
      <c r="M85" s="463">
        <v>4</v>
      </c>
      <c r="N85" s="463">
        <v>3</v>
      </c>
      <c r="O85" s="463">
        <v>5</v>
      </c>
      <c r="P85" s="463">
        <v>2</v>
      </c>
      <c r="Q85" s="463">
        <v>6</v>
      </c>
      <c r="R85" s="463"/>
      <c r="S85" s="463"/>
      <c r="T85" s="464"/>
      <c r="U85" s="463">
        <f>O85*$O$5+M85*$M$5+K85*$K$5+I85*$I$5+G85*$G$5+E85*$E$5</f>
        <v>97</v>
      </c>
      <c r="V85" s="465">
        <f>U85/$U$5</f>
        <v>3.88</v>
      </c>
      <c r="W85" s="463">
        <v>5</v>
      </c>
      <c r="X85" s="463">
        <v>2</v>
      </c>
      <c r="Y85" s="463"/>
      <c r="Z85" s="463"/>
      <c r="AA85" s="463">
        <v>7</v>
      </c>
      <c r="AB85" s="463"/>
      <c r="AC85" s="463">
        <v>5</v>
      </c>
      <c r="AD85" s="463"/>
      <c r="AE85" s="463">
        <v>5</v>
      </c>
      <c r="AF85" s="463"/>
      <c r="AG85" s="463">
        <v>4</v>
      </c>
      <c r="AH85" s="463"/>
      <c r="AI85" s="463">
        <f t="shared" si="26"/>
        <v>111</v>
      </c>
      <c r="AJ85" s="465">
        <f>AI85/$AI$5</f>
        <v>4.44</v>
      </c>
      <c r="AK85" s="465">
        <f>(AI85+U85)/$AK$5</f>
        <v>4.16</v>
      </c>
      <c r="AL85" s="387" t="str">
        <f>IF(AK85&gt;=8.995,"XuÊt s¾c",IF(AK85&gt;=7.995,"Giái",IF(AK85&gt;=6.995,"Kh¸",IF(AK85&gt;=5.995,"TB Kh¸",IF(AK85&gt;=4.995,"Trung b×nh",IF(AK85&gt;=3.995,"YÕu",IF(AK85&lt;3.995,"KÐm")))))))</f>
        <v>YÕu</v>
      </c>
      <c r="AM85" s="405">
        <v>21</v>
      </c>
      <c r="AN85" s="393" t="str">
        <f>IF($AK85&lt;3.495,"Th«i häc",IF($AK85&lt;4.995,"Ngõng häc",IF($AJ85&gt;25,"Ngõng häc","Lªn Líp")))</f>
        <v>Ngõng häc</v>
      </c>
      <c r="AO85" s="393"/>
      <c r="AP85" s="393"/>
      <c r="AQ85" s="393"/>
      <c r="AR85" s="393"/>
      <c r="AS85" s="393"/>
      <c r="AT85" s="393"/>
      <c r="AU85" s="393"/>
      <c r="AV85" s="393"/>
      <c r="AW85" s="464"/>
      <c r="AX85" s="464"/>
      <c r="AY85" s="464"/>
      <c r="AZ85" s="464"/>
      <c r="BA85" s="464"/>
      <c r="BB85" s="464"/>
      <c r="BC85" s="464"/>
      <c r="BD85" s="464"/>
      <c r="BE85" s="464"/>
      <c r="BF85" s="464"/>
      <c r="BG85" s="464"/>
      <c r="BH85" s="464"/>
      <c r="BI85" s="464"/>
      <c r="BJ85" s="467"/>
      <c r="BK85" s="467"/>
      <c r="BL85" s="467"/>
      <c r="BM85" s="848"/>
      <c r="BN85" s="464"/>
      <c r="BO85" s="467"/>
      <c r="BP85" s="467"/>
      <c r="BQ85" s="467"/>
      <c r="BR85" s="467"/>
      <c r="BS85" s="467"/>
      <c r="BT85" s="467"/>
      <c r="BU85" s="467"/>
      <c r="BV85" s="467"/>
      <c r="BW85" s="467"/>
      <c r="BX85" s="467"/>
      <c r="BY85" s="467"/>
      <c r="BZ85" s="467"/>
      <c r="CA85" s="467"/>
      <c r="CB85" s="467"/>
      <c r="CC85" s="467"/>
      <c r="CD85" s="465">
        <f>(CB85+BN85)/$AK$5</f>
        <v>0</v>
      </c>
      <c r="CE85" s="465"/>
      <c r="CF85" s="387" t="str">
        <f>IF(CE85&gt;=8.995,"XuÊt s¾c",IF(CE85&gt;=7.995,"Giái",IF(CE85&gt;=6.995,"Kh¸",IF(CE85&gt;=5.995,"TB Kh¸",IF(CE85&gt;=4.995,"Trung b×nh",IF(CE85&gt;=3.995,"YÕu",IF(CE85&lt;3.995,"KÐm")))))))</f>
        <v>KÐm</v>
      </c>
      <c r="CG85" s="464"/>
      <c r="CH85" s="393"/>
      <c r="CI85" s="393"/>
      <c r="CJ85" s="393"/>
      <c r="CK85" s="393"/>
      <c r="CL85" s="393"/>
      <c r="CM85" s="393"/>
      <c r="CN85" s="393"/>
      <c r="CO85" s="393"/>
      <c r="CP85" s="464"/>
      <c r="CQ85" s="464"/>
      <c r="CR85" s="464"/>
      <c r="CS85" s="464"/>
      <c r="CT85" s="464"/>
      <c r="CU85" s="464"/>
      <c r="CV85" s="464"/>
      <c r="CW85" s="464"/>
      <c r="CX85" s="464"/>
      <c r="CY85" s="464"/>
      <c r="CZ85" s="464"/>
      <c r="DA85" s="464"/>
      <c r="DB85" s="464"/>
      <c r="DC85" s="467"/>
      <c r="DD85" s="467"/>
      <c r="DE85" s="467"/>
      <c r="DF85" s="848"/>
      <c r="DG85" s="464"/>
      <c r="DH85" s="467"/>
      <c r="DI85" s="467"/>
      <c r="DJ85" s="467"/>
      <c r="DK85" s="467"/>
      <c r="DL85" s="467"/>
      <c r="DM85" s="467"/>
      <c r="DN85" s="467"/>
      <c r="DO85" s="467"/>
      <c r="DP85" s="467"/>
      <c r="DQ85" s="467"/>
      <c r="DR85" s="467"/>
      <c r="DS85" s="467"/>
      <c r="DT85" s="467"/>
      <c r="DU85" s="467"/>
      <c r="DV85" s="467"/>
      <c r="DW85" s="465">
        <f>(DU85+DG85)/$AK$5</f>
        <v>0</v>
      </c>
      <c r="DX85" s="465"/>
      <c r="DY85" s="387" t="str">
        <f>IF(DX85&gt;=8.995,"XuÊt s¾c",IF(DX85&gt;=7.995,"Giái",IF(DX85&gt;=6.995,"Kh¸",IF(DX85&gt;=5.995,"TB Kh¸",IF(DX85&gt;=4.995,"Trung b×nh",IF(DX85&gt;=3.995,"YÕu",IF(DX85&lt;3.995,"KÐm")))))))</f>
        <v>KÐm</v>
      </c>
      <c r="DZ85" s="464"/>
      <c r="EA85" s="467"/>
      <c r="EB85" s="467"/>
      <c r="EC85" s="467"/>
      <c r="ED85" s="467"/>
      <c r="EE85" s="467"/>
      <c r="EF85" s="467"/>
      <c r="EG85" s="467"/>
      <c r="EH85" s="467"/>
      <c r="EI85" s="406"/>
      <c r="EJ85" s="469"/>
      <c r="EK85" s="469"/>
      <c r="EL85" s="469"/>
      <c r="EM85" s="469"/>
      <c r="EN85" s="469"/>
      <c r="EO85" s="469"/>
      <c r="EP85" s="469"/>
      <c r="EQ85" s="469"/>
      <c r="ER85" s="469"/>
      <c r="ES85" s="469"/>
      <c r="ET85" s="469"/>
      <c r="EU85" s="469"/>
      <c r="EV85" s="469"/>
      <c r="EW85" s="469"/>
      <c r="EX85" s="469"/>
      <c r="EY85" s="469"/>
      <c r="EZ85" s="469"/>
      <c r="FA85" s="469"/>
      <c r="FB85" s="469"/>
      <c r="FC85" s="469"/>
      <c r="FD85" s="469"/>
      <c r="FE85" s="469"/>
      <c r="FF85" s="469"/>
      <c r="FG85" s="469"/>
      <c r="FH85" s="469"/>
      <c r="FI85" s="469"/>
      <c r="FJ85" s="469"/>
      <c r="FK85" s="469"/>
      <c r="FL85" s="469"/>
      <c r="FM85" s="469"/>
      <c r="FN85" s="469"/>
      <c r="FO85" s="469"/>
      <c r="FP85" s="469"/>
      <c r="FQ85" s="469"/>
    </row>
    <row r="86" spans="1:173" s="519" customFormat="1" ht="13.5" customHeight="1">
      <c r="A86" s="256">
        <v>15</v>
      </c>
      <c r="B86" s="521" t="s">
        <v>256</v>
      </c>
      <c r="C86" s="522" t="s">
        <v>257</v>
      </c>
      <c r="D86" s="764"/>
      <c r="E86" s="523"/>
      <c r="F86" s="523"/>
      <c r="G86" s="524"/>
      <c r="H86" s="524"/>
      <c r="I86" s="524">
        <v>5</v>
      </c>
      <c r="J86" s="524"/>
      <c r="K86" s="524"/>
      <c r="L86" s="524"/>
      <c r="M86" s="524">
        <v>7</v>
      </c>
      <c r="N86" s="524">
        <v>3</v>
      </c>
      <c r="O86" s="524">
        <v>3</v>
      </c>
      <c r="P86" s="524">
        <v>1</v>
      </c>
      <c r="Q86" s="524">
        <v>7</v>
      </c>
      <c r="R86" s="524"/>
      <c r="S86" s="524"/>
      <c r="T86" s="525"/>
      <c r="U86" s="524">
        <f>O86*$O$5+M86*$M$5+K86*$K$5+I86*$I$5+G86*$G$5+E86*$E$5</f>
        <v>55</v>
      </c>
      <c r="V86" s="526">
        <f>U86/$U$5</f>
        <v>2.2</v>
      </c>
      <c r="W86" s="524"/>
      <c r="X86" s="524"/>
      <c r="Y86" s="524"/>
      <c r="Z86" s="524"/>
      <c r="AA86" s="524">
        <v>2</v>
      </c>
      <c r="AB86" s="524"/>
      <c r="AC86" s="524"/>
      <c r="AD86" s="524"/>
      <c r="AE86" s="524">
        <v>2</v>
      </c>
      <c r="AF86" s="524">
        <v>2</v>
      </c>
      <c r="AG86" s="524"/>
      <c r="AH86" s="524"/>
      <c r="AI86" s="524">
        <f t="shared" si="26"/>
        <v>14</v>
      </c>
      <c r="AJ86" s="526">
        <f>AI86/$AI$5</f>
        <v>0.56</v>
      </c>
      <c r="AK86" s="526">
        <f>(AI86+U86)/$AK$5</f>
        <v>1.38</v>
      </c>
      <c r="AL86" s="520" t="str">
        <f>IF(AK86&gt;=8.995,"XuÊt s¾c",IF(AK86&gt;=7.995,"Giái",IF(AK86&gt;=6.995,"Kh¸",IF(AK86&gt;=5.995,"TB Kh¸",IF(AK86&gt;=4.995,"Trung b×nh",IF(AK86&gt;=3.995,"YÕu",IF(AK86&lt;3.995,"KÐm")))))))</f>
        <v>KÐm</v>
      </c>
      <c r="AM86" s="527">
        <v>42</v>
      </c>
      <c r="AN86" s="517" t="str">
        <f>IF($AK86&lt;3.495,"Th«i häc",IF($AK86&lt;4.995,"Ngõng häc",IF($AJ86&gt;25,"Ngõng häc","Lªn Líp")))</f>
        <v>Th«i häc</v>
      </c>
      <c r="AO86" s="517"/>
      <c r="AP86" s="517"/>
      <c r="AQ86" s="517"/>
      <c r="AR86" s="517"/>
      <c r="AS86" s="517"/>
      <c r="AT86" s="517"/>
      <c r="AU86" s="517"/>
      <c r="AV86" s="517"/>
      <c r="AW86" s="525"/>
      <c r="AX86" s="525"/>
      <c r="AY86" s="525"/>
      <c r="AZ86" s="525"/>
      <c r="BA86" s="525"/>
      <c r="BB86" s="525"/>
      <c r="BC86" s="525"/>
      <c r="BD86" s="525"/>
      <c r="BE86" s="525"/>
      <c r="BF86" s="525"/>
      <c r="BG86" s="525"/>
      <c r="BH86" s="525"/>
      <c r="BI86" s="525"/>
      <c r="BJ86" s="528"/>
      <c r="BK86" s="528"/>
      <c r="BL86" s="528"/>
      <c r="BM86" s="848"/>
      <c r="BN86" s="525"/>
      <c r="BO86" s="528"/>
      <c r="BP86" s="528"/>
      <c r="BQ86" s="528"/>
      <c r="BR86" s="528"/>
      <c r="BS86" s="528"/>
      <c r="BT86" s="528"/>
      <c r="BU86" s="528"/>
      <c r="BV86" s="528"/>
      <c r="BW86" s="528"/>
      <c r="BX86" s="528"/>
      <c r="BY86" s="528"/>
      <c r="BZ86" s="528"/>
      <c r="CA86" s="528"/>
      <c r="CB86" s="528"/>
      <c r="CC86" s="528"/>
      <c r="CD86" s="526">
        <f>(CB86+BN86)/$AK$5</f>
        <v>0</v>
      </c>
      <c r="CE86" s="526"/>
      <c r="CF86" s="520" t="str">
        <f>IF(CE86&gt;=8.995,"XuÊt s¾c",IF(CE86&gt;=7.995,"Giái",IF(CE86&gt;=6.995,"Kh¸",IF(CE86&gt;=5.995,"TB Kh¸",IF(CE86&gt;=4.995,"Trung b×nh",IF(CE86&gt;=3.995,"YÕu",IF(CE86&lt;3.995,"KÐm")))))))</f>
        <v>KÐm</v>
      </c>
      <c r="CG86" s="525"/>
      <c r="CH86" s="517"/>
      <c r="CI86" s="517"/>
      <c r="CJ86" s="517"/>
      <c r="CK86" s="517"/>
      <c r="CL86" s="517"/>
      <c r="CM86" s="517"/>
      <c r="CN86" s="517"/>
      <c r="CO86" s="517"/>
      <c r="CP86" s="525"/>
      <c r="CQ86" s="525"/>
      <c r="CR86" s="525"/>
      <c r="CS86" s="525"/>
      <c r="CT86" s="525"/>
      <c r="CU86" s="525"/>
      <c r="CV86" s="525"/>
      <c r="CW86" s="525"/>
      <c r="CX86" s="525"/>
      <c r="CY86" s="525"/>
      <c r="CZ86" s="525"/>
      <c r="DA86" s="525"/>
      <c r="DB86" s="525"/>
      <c r="DC86" s="528"/>
      <c r="DD86" s="528"/>
      <c r="DE86" s="528"/>
      <c r="DF86" s="848"/>
      <c r="DG86" s="525"/>
      <c r="DH86" s="528"/>
      <c r="DI86" s="528"/>
      <c r="DJ86" s="528"/>
      <c r="DK86" s="528"/>
      <c r="DL86" s="528"/>
      <c r="DM86" s="528"/>
      <c r="DN86" s="528"/>
      <c r="DO86" s="528"/>
      <c r="DP86" s="528"/>
      <c r="DQ86" s="528"/>
      <c r="DR86" s="528"/>
      <c r="DS86" s="528"/>
      <c r="DT86" s="528"/>
      <c r="DU86" s="528"/>
      <c r="DV86" s="528"/>
      <c r="DW86" s="526">
        <f>(DU86+DG86)/$AK$5</f>
        <v>0</v>
      </c>
      <c r="DX86" s="526"/>
      <c r="DY86" s="520" t="str">
        <f>IF(DX86&gt;=8.995,"XuÊt s¾c",IF(DX86&gt;=7.995,"Giái",IF(DX86&gt;=6.995,"Kh¸",IF(DX86&gt;=5.995,"TB Kh¸",IF(DX86&gt;=4.995,"Trung b×nh",IF(DX86&gt;=3.995,"YÕu",IF(DX86&lt;3.995,"KÐm")))))))</f>
        <v>KÐm</v>
      </c>
      <c r="DZ86" s="525"/>
      <c r="EA86" s="528"/>
      <c r="EB86" s="528"/>
      <c r="EC86" s="528"/>
      <c r="ED86" s="528"/>
      <c r="EE86" s="528"/>
      <c r="EF86" s="528"/>
      <c r="EG86" s="528"/>
      <c r="EH86" s="528"/>
      <c r="EI86" s="529"/>
      <c r="EJ86" s="518"/>
      <c r="EK86" s="518"/>
      <c r="EL86" s="518"/>
      <c r="EM86" s="518"/>
      <c r="EN86" s="518"/>
      <c r="EO86" s="518"/>
      <c r="EP86" s="518"/>
      <c r="EQ86" s="518"/>
      <c r="ER86" s="518"/>
      <c r="ES86" s="518"/>
      <c r="ET86" s="518"/>
      <c r="EU86" s="518"/>
      <c r="EV86" s="518"/>
      <c r="EW86" s="518"/>
      <c r="EX86" s="518"/>
      <c r="EY86" s="518"/>
      <c r="EZ86" s="518"/>
      <c r="FA86" s="518"/>
      <c r="FB86" s="518"/>
      <c r="FC86" s="518"/>
      <c r="FD86" s="518"/>
      <c r="FE86" s="518"/>
      <c r="FF86" s="518"/>
      <c r="FG86" s="518"/>
      <c r="FH86" s="518"/>
      <c r="FI86" s="518"/>
      <c r="FJ86" s="518"/>
      <c r="FK86" s="518"/>
      <c r="FL86" s="518"/>
      <c r="FM86" s="518"/>
      <c r="FN86" s="518"/>
      <c r="FO86" s="518"/>
      <c r="FP86" s="518"/>
      <c r="FQ86" s="518"/>
    </row>
    <row r="87" spans="1:173" s="451" customFormat="1" ht="13.5" customHeight="1">
      <c r="A87" s="402">
        <v>37</v>
      </c>
      <c r="B87" s="400" t="s">
        <v>280</v>
      </c>
      <c r="C87" s="401" t="s">
        <v>204</v>
      </c>
      <c r="D87" s="765"/>
      <c r="E87" s="443">
        <v>5</v>
      </c>
      <c r="F87" s="443"/>
      <c r="G87" s="443">
        <v>5</v>
      </c>
      <c r="H87" s="443"/>
      <c r="I87" s="443">
        <v>5</v>
      </c>
      <c r="J87" s="443"/>
      <c r="K87" s="443">
        <v>5</v>
      </c>
      <c r="L87" s="443"/>
      <c r="M87" s="443">
        <v>6</v>
      </c>
      <c r="N87" s="443"/>
      <c r="O87" s="443">
        <v>5</v>
      </c>
      <c r="P87" s="443"/>
      <c r="Q87" s="443"/>
      <c r="R87" s="443"/>
      <c r="S87" s="443">
        <v>6</v>
      </c>
      <c r="T87" s="444"/>
      <c r="U87" s="445">
        <f aca="true" t="shared" si="27" ref="U87:U93">O87*$O$5+M87*$M$5+K87*$K$5+I87*$I$5+G87*$G$5+E87*$E$5</f>
        <v>128</v>
      </c>
      <c r="V87" s="446">
        <f aca="true" t="shared" si="28" ref="V87:V93">U87/$U$5</f>
        <v>5.12</v>
      </c>
      <c r="W87" s="447"/>
      <c r="X87" s="447"/>
      <c r="Y87" s="447"/>
      <c r="Z87" s="447"/>
      <c r="AA87" s="447"/>
      <c r="AB87" s="447"/>
      <c r="AC87" s="447"/>
      <c r="AD87" s="447"/>
      <c r="AE87" s="447"/>
      <c r="AF87" s="447"/>
      <c r="AG87" s="447"/>
      <c r="AH87" s="447"/>
      <c r="AI87" s="445">
        <f t="shared" si="26"/>
        <v>0</v>
      </c>
      <c r="AJ87" s="446">
        <f aca="true" t="shared" si="29" ref="AJ87:AJ93">AI87/$AI$5</f>
        <v>0</v>
      </c>
      <c r="AK87" s="446">
        <f aca="true" t="shared" si="30" ref="AK87:AK93">(AI87+U87)/$AK$5</f>
        <v>2.56</v>
      </c>
      <c r="AL87" s="402" t="str">
        <f aca="true" t="shared" si="31" ref="AL87:AL93">IF(AK87&gt;=8.995,"XuÊt s¾c",IF(AK87&gt;=7.995,"Giái",IF(AK87&gt;=6.995,"Kh¸",IF(AK87&gt;=5.995,"TB Kh¸",IF(AK87&gt;=4.995,"Trung b×nh",IF(AK87&gt;=3.995,"YÕu",IF(AK87&lt;3.995,"KÐm")))))))</f>
        <v>KÐm</v>
      </c>
      <c r="AM87" s="336">
        <f>SUM((IF(E87&gt;=5,0,$E$5)),(IF(G87&gt;=5,0,$G$5)),(IF(I87&gt;=5,0,$I$5)),(IF(K87&gt;=CNTK20!AO298,0,$K$5)),(IF(M87&gt;=5,0,$M$5)),(IF(O87&gt;=5,0,$O$5)),(IF(W87&gt;=5,0,$W$5)),(IF(Y87&gt;=5,0,$Y$5)),(IF(AC87&gt;=5,0,$AC$5)),(IF(AE87&gt;=5,0,$AE$5)),(IF(AG87&gt;=5,0,$AG$5)),(IF(AA87&gt;=5,0,$AA$5)))</f>
        <v>25</v>
      </c>
      <c r="AN87" s="403" t="str">
        <f aca="true" t="shared" si="32" ref="AN87:AN93">IF($AK87&lt;3.495,"Th«i häc",IF($AK87&lt;4.995,"Ngõng häc",IF($AJ87&gt;25,"Ngõng häc","Lªn Líp")))</f>
        <v>Th«i häc</v>
      </c>
      <c r="AO87" s="710"/>
      <c r="AP87" s="710"/>
      <c r="AQ87" s="710"/>
      <c r="AR87" s="710"/>
      <c r="AS87" s="710"/>
      <c r="AT87" s="710"/>
      <c r="AU87" s="710"/>
      <c r="AV87" s="710"/>
      <c r="AW87" s="448"/>
      <c r="AX87" s="448"/>
      <c r="AY87" s="448"/>
      <c r="AZ87" s="448"/>
      <c r="BA87" s="448"/>
      <c r="BB87" s="448"/>
      <c r="BC87" s="448"/>
      <c r="BD87" s="448"/>
      <c r="BE87" s="448"/>
      <c r="BF87" s="448"/>
      <c r="BG87" s="448"/>
      <c r="BH87" s="448"/>
      <c r="BI87" s="448"/>
      <c r="BJ87" s="452"/>
      <c r="BK87" s="444"/>
      <c r="BL87" s="444"/>
      <c r="BM87" s="849"/>
      <c r="BN87" s="448"/>
      <c r="BO87" s="452"/>
      <c r="BP87" s="452"/>
      <c r="BQ87" s="452"/>
      <c r="BR87" s="452"/>
      <c r="BS87" s="452"/>
      <c r="BT87" s="452"/>
      <c r="BU87" s="452"/>
      <c r="BV87" s="452"/>
      <c r="BW87" s="452"/>
      <c r="BX87" s="452"/>
      <c r="BY87" s="452"/>
      <c r="BZ87" s="452"/>
      <c r="CA87" s="452"/>
      <c r="CB87" s="452"/>
      <c r="CC87" s="452"/>
      <c r="CD87" s="446">
        <f aca="true" t="shared" si="33" ref="CD87:CD93">(CB87+BN87)/$AK$5</f>
        <v>0</v>
      </c>
      <c r="CE87" s="838"/>
      <c r="CF87" s="402" t="str">
        <f aca="true" t="shared" si="34" ref="CF87:CF93">IF(CE87&gt;=8.995,"XuÊt s¾c",IF(CE87&gt;=7.995,"Giái",IF(CE87&gt;=6.995,"Kh¸",IF(CE87&gt;=5.995,"TB Kh¸",IF(CE87&gt;=4.995,"Trung b×nh",IF(CE87&gt;=3.995,"YÕu",IF(CE87&lt;3.995,"KÐm")))))))</f>
        <v>KÐm</v>
      </c>
      <c r="CG87" s="448"/>
      <c r="CH87" s="710"/>
      <c r="CI87" s="710"/>
      <c r="CJ87" s="710"/>
      <c r="CK87" s="710"/>
      <c r="CL87" s="710"/>
      <c r="CM87" s="710"/>
      <c r="CN87" s="710"/>
      <c r="CO87" s="710"/>
      <c r="CP87" s="448"/>
      <c r="CQ87" s="448"/>
      <c r="CR87" s="448"/>
      <c r="CS87" s="448"/>
      <c r="CT87" s="448"/>
      <c r="CU87" s="448"/>
      <c r="CV87" s="448"/>
      <c r="CW87" s="448"/>
      <c r="CX87" s="448"/>
      <c r="CY87" s="448"/>
      <c r="CZ87" s="448"/>
      <c r="DA87" s="448"/>
      <c r="DB87" s="448"/>
      <c r="DC87" s="452"/>
      <c r="DD87" s="444"/>
      <c r="DE87" s="444"/>
      <c r="DF87" s="849"/>
      <c r="DG87" s="448"/>
      <c r="DH87" s="452"/>
      <c r="DI87" s="452"/>
      <c r="DJ87" s="452"/>
      <c r="DK87" s="452"/>
      <c r="DL87" s="452"/>
      <c r="DM87" s="452"/>
      <c r="DN87" s="452"/>
      <c r="DO87" s="452"/>
      <c r="DP87" s="452"/>
      <c r="DQ87" s="452"/>
      <c r="DR87" s="452"/>
      <c r="DS87" s="452"/>
      <c r="DT87" s="452"/>
      <c r="DU87" s="452"/>
      <c r="DV87" s="452"/>
      <c r="DW87" s="446">
        <f aca="true" t="shared" si="35" ref="DW87:DW93">(DU87+DG87)/$AK$5</f>
        <v>0</v>
      </c>
      <c r="DX87" s="838"/>
      <c r="DY87" s="402" t="str">
        <f aca="true" t="shared" si="36" ref="DY87:DY93">IF(DX87&gt;=8.995,"XuÊt s¾c",IF(DX87&gt;=7.995,"Giái",IF(DX87&gt;=6.995,"Kh¸",IF(DX87&gt;=5.995,"TB Kh¸",IF(DX87&gt;=4.995,"Trung b×nh",IF(DX87&gt;=3.995,"YÕu",IF(DX87&lt;3.995,"KÐm")))))))</f>
        <v>KÐm</v>
      </c>
      <c r="DZ87" s="448"/>
      <c r="EA87" s="452"/>
      <c r="EB87" s="452"/>
      <c r="EC87" s="452"/>
      <c r="ED87" s="452"/>
      <c r="EE87" s="452"/>
      <c r="EF87" s="452"/>
      <c r="EG87" s="452"/>
      <c r="EH87" s="452"/>
      <c r="EI87" s="452"/>
      <c r="EJ87" s="452"/>
      <c r="EK87" s="452"/>
      <c r="EL87" s="452"/>
      <c r="EM87" s="452"/>
      <c r="EN87" s="452"/>
      <c r="EO87" s="452"/>
      <c r="EP87" s="452"/>
      <c r="EQ87" s="452"/>
      <c r="ER87" s="452"/>
      <c r="ES87" s="452"/>
      <c r="ET87" s="452"/>
      <c r="EU87" s="452"/>
      <c r="EV87" s="452"/>
      <c r="EW87" s="450"/>
      <c r="EX87" s="450"/>
      <c r="EY87" s="450"/>
      <c r="EZ87" s="450"/>
      <c r="FA87" s="450"/>
      <c r="FB87" s="450"/>
      <c r="FC87" s="450"/>
      <c r="FD87" s="450"/>
      <c r="FE87" s="450"/>
      <c r="FF87" s="450"/>
      <c r="FG87" s="450"/>
      <c r="FH87" s="450"/>
      <c r="FI87" s="450"/>
      <c r="FJ87" s="450"/>
      <c r="FK87" s="450"/>
      <c r="FL87" s="450"/>
      <c r="FM87" s="450"/>
      <c r="FN87" s="450"/>
      <c r="FO87" s="450"/>
      <c r="FP87" s="450"/>
      <c r="FQ87" s="450"/>
    </row>
    <row r="88" spans="1:139" ht="13.5" customHeight="1">
      <c r="A88" s="256">
        <v>34</v>
      </c>
      <c r="B88" s="321" t="s">
        <v>275</v>
      </c>
      <c r="C88" s="322" t="s">
        <v>69</v>
      </c>
      <c r="D88" s="762"/>
      <c r="E88" s="381"/>
      <c r="F88" s="381"/>
      <c r="G88" s="312"/>
      <c r="H88" s="312"/>
      <c r="I88" s="312">
        <v>1</v>
      </c>
      <c r="J88" s="312">
        <v>0</v>
      </c>
      <c r="K88" s="312"/>
      <c r="L88" s="312"/>
      <c r="M88" s="312"/>
      <c r="N88" s="312"/>
      <c r="O88" s="312">
        <v>4</v>
      </c>
      <c r="P88" s="312">
        <v>1</v>
      </c>
      <c r="Q88" s="312"/>
      <c r="R88" s="312"/>
      <c r="S88" s="312"/>
      <c r="T88" s="383"/>
      <c r="U88" s="257">
        <f t="shared" si="27"/>
        <v>17</v>
      </c>
      <c r="V88" s="357">
        <f t="shared" si="28"/>
        <v>0.68</v>
      </c>
      <c r="W88" s="312"/>
      <c r="X88" s="312"/>
      <c r="Y88" s="312"/>
      <c r="Z88" s="312"/>
      <c r="AA88" s="312"/>
      <c r="AB88" s="312"/>
      <c r="AC88" s="312"/>
      <c r="AD88" s="312"/>
      <c r="AE88" s="312"/>
      <c r="AF88" s="312"/>
      <c r="AG88" s="312"/>
      <c r="AH88" s="312"/>
      <c r="AI88" s="257">
        <f t="shared" si="26"/>
        <v>0</v>
      </c>
      <c r="AJ88" s="357">
        <f t="shared" si="29"/>
        <v>0</v>
      </c>
      <c r="AK88" s="357">
        <f t="shared" si="30"/>
        <v>0.34</v>
      </c>
      <c r="AL88" s="256" t="str">
        <f t="shared" si="31"/>
        <v>KÐm</v>
      </c>
      <c r="AM88" s="336">
        <f>SUM((IF(E88&gt;=5,0,$E$5)),(IF(G88&gt;=5,0,$G$5)),(IF(I88&gt;=5,0,$I$5)),(IF(K88&gt;=CNTK20!AO295,0,$K$5)),(IF(M88&gt;=5,0,$M$5)),(IF(O88&gt;=5,0,$O$5)),(IF(W88&gt;=5,0,$W$5)),(IF(Y88&gt;=5,0,$Y$5)),(IF(AC88&gt;=5,0,$AC$5)),(IF(AE88&gt;=5,0,$AE$5)),(IF(AG88&gt;=5,0,$AG$5)),(IF(AA88&gt;=5,0,$AA$5)))</f>
        <v>45</v>
      </c>
      <c r="AN88" s="389" t="str">
        <f t="shared" si="32"/>
        <v>Th«i häc</v>
      </c>
      <c r="AO88" s="397"/>
      <c r="AP88" s="397"/>
      <c r="AQ88" s="397"/>
      <c r="AR88" s="397"/>
      <c r="AS88" s="397"/>
      <c r="AT88" s="397"/>
      <c r="AU88" s="397"/>
      <c r="AV88" s="397"/>
      <c r="AW88" s="383"/>
      <c r="AX88" s="383"/>
      <c r="AY88" s="383"/>
      <c r="AZ88" s="383"/>
      <c r="BA88" s="383"/>
      <c r="BB88" s="383"/>
      <c r="BC88" s="383"/>
      <c r="BD88" s="383"/>
      <c r="BE88" s="383"/>
      <c r="BF88" s="383"/>
      <c r="BG88" s="383"/>
      <c r="BH88" s="383"/>
      <c r="BI88" s="383"/>
      <c r="BJ88" s="365"/>
      <c r="BK88" s="365"/>
      <c r="BL88" s="365"/>
      <c r="BM88" s="850"/>
      <c r="BN88" s="383"/>
      <c r="BO88" s="365"/>
      <c r="BP88" s="365"/>
      <c r="BQ88" s="365"/>
      <c r="BR88" s="365"/>
      <c r="BS88" s="365"/>
      <c r="BT88" s="365"/>
      <c r="BU88" s="365"/>
      <c r="BV88" s="365"/>
      <c r="BW88" s="365"/>
      <c r="BX88" s="365"/>
      <c r="BY88" s="365"/>
      <c r="BZ88" s="365"/>
      <c r="CA88" s="365"/>
      <c r="CB88" s="365"/>
      <c r="CC88" s="365"/>
      <c r="CD88" s="357">
        <f t="shared" si="33"/>
        <v>0</v>
      </c>
      <c r="CE88" s="571"/>
      <c r="CF88" s="256" t="str">
        <f t="shared" si="34"/>
        <v>KÐm</v>
      </c>
      <c r="CG88" s="383"/>
      <c r="CH88" s="397"/>
      <c r="CI88" s="397"/>
      <c r="CJ88" s="397"/>
      <c r="CK88" s="397"/>
      <c r="CL88" s="397"/>
      <c r="CM88" s="397"/>
      <c r="CN88" s="397"/>
      <c r="CO88" s="397"/>
      <c r="CP88" s="383"/>
      <c r="CQ88" s="383"/>
      <c r="CR88" s="383"/>
      <c r="CS88" s="383"/>
      <c r="CT88" s="383"/>
      <c r="CU88" s="383"/>
      <c r="CV88" s="383"/>
      <c r="CW88" s="383"/>
      <c r="CX88" s="383"/>
      <c r="CY88" s="383"/>
      <c r="CZ88" s="383"/>
      <c r="DA88" s="383"/>
      <c r="DB88" s="383"/>
      <c r="DC88" s="365"/>
      <c r="DD88" s="365"/>
      <c r="DE88" s="365"/>
      <c r="DF88" s="850"/>
      <c r="DG88" s="383"/>
      <c r="DH88" s="365"/>
      <c r="DI88" s="365"/>
      <c r="DJ88" s="365"/>
      <c r="DK88" s="365"/>
      <c r="DL88" s="365"/>
      <c r="DM88" s="365"/>
      <c r="DN88" s="365"/>
      <c r="DO88" s="365"/>
      <c r="DP88" s="365"/>
      <c r="DQ88" s="365"/>
      <c r="DR88" s="365"/>
      <c r="DS88" s="365"/>
      <c r="DT88" s="365"/>
      <c r="DU88" s="365"/>
      <c r="DV88" s="365"/>
      <c r="DW88" s="357">
        <f t="shared" si="35"/>
        <v>0</v>
      </c>
      <c r="DX88" s="571"/>
      <c r="DY88" s="256" t="str">
        <f t="shared" si="36"/>
        <v>KÐm</v>
      </c>
      <c r="DZ88" s="383"/>
      <c r="EA88" s="439"/>
      <c r="EB88" s="439"/>
      <c r="EC88" s="439"/>
      <c r="ED88" s="439"/>
      <c r="EE88" s="439"/>
      <c r="EF88" s="439"/>
      <c r="EG88" s="439"/>
      <c r="EH88" s="439"/>
      <c r="EI88" s="440"/>
    </row>
    <row r="89" spans="1:139" ht="13.5" customHeight="1">
      <c r="A89" s="256">
        <v>2</v>
      </c>
      <c r="B89" s="232" t="s">
        <v>240</v>
      </c>
      <c r="C89" s="233" t="s">
        <v>241</v>
      </c>
      <c r="D89" s="736"/>
      <c r="E89" s="368"/>
      <c r="F89" s="368"/>
      <c r="G89" s="368"/>
      <c r="H89" s="368"/>
      <c r="I89" s="368"/>
      <c r="J89" s="368"/>
      <c r="K89" s="368">
        <v>0</v>
      </c>
      <c r="L89" s="368"/>
      <c r="M89" s="368"/>
      <c r="N89" s="368"/>
      <c r="O89" s="368"/>
      <c r="P89" s="368"/>
      <c r="Q89" s="368"/>
      <c r="R89" s="368"/>
      <c r="S89" s="368"/>
      <c r="T89" s="370"/>
      <c r="U89" s="257">
        <f t="shared" si="27"/>
        <v>0</v>
      </c>
      <c r="V89" s="357">
        <f t="shared" si="28"/>
        <v>0</v>
      </c>
      <c r="W89" s="368"/>
      <c r="X89" s="368"/>
      <c r="Y89" s="368"/>
      <c r="Z89" s="368"/>
      <c r="AA89" s="368"/>
      <c r="AB89" s="368"/>
      <c r="AC89" s="368"/>
      <c r="AD89" s="368"/>
      <c r="AE89" s="368"/>
      <c r="AF89" s="368"/>
      <c r="AG89" s="368"/>
      <c r="AH89" s="368"/>
      <c r="AI89" s="257">
        <f t="shared" si="26"/>
        <v>0</v>
      </c>
      <c r="AJ89" s="357">
        <f t="shared" si="29"/>
        <v>0</v>
      </c>
      <c r="AK89" s="357">
        <f t="shared" si="30"/>
        <v>0</v>
      </c>
      <c r="AL89" s="256" t="str">
        <f t="shared" si="31"/>
        <v>KÐm</v>
      </c>
      <c r="AM89" s="336">
        <f>SUM((IF(E89&gt;=5,0,$E$5)),(IF(G89&gt;=5,0,$G$5)),(IF(I89&gt;=5,0,$I$5)),(IF(K89&gt;=CNTK20!AO263,0,$K$5)),(IF(M89&gt;=5,0,$M$5)),(IF(O89&gt;=5,0,$O$5)),(IF(W89&gt;=5,0,$W$5)),(IF(Y89&gt;=5,0,$Y$5)),(IF(AC89&gt;=5,0,$AC$5)),(IF(AE89&gt;=5,0,$AE$5)),(IF(AG89&gt;=5,0,$AG$5)),(IF(AA89&gt;=5,0,$AA$5)))</f>
        <v>45</v>
      </c>
      <c r="AN89" s="389" t="str">
        <f t="shared" si="32"/>
        <v>Th«i häc</v>
      </c>
      <c r="AO89" s="709"/>
      <c r="AP89" s="709"/>
      <c r="AQ89" s="709"/>
      <c r="AR89" s="709"/>
      <c r="AS89" s="709"/>
      <c r="AT89" s="709"/>
      <c r="AU89" s="709"/>
      <c r="AV89" s="709"/>
      <c r="AW89" s="370"/>
      <c r="AX89" s="370"/>
      <c r="AY89" s="370"/>
      <c r="AZ89" s="370"/>
      <c r="BA89" s="370"/>
      <c r="BB89" s="370"/>
      <c r="BC89" s="370"/>
      <c r="BD89" s="370"/>
      <c r="BE89" s="370"/>
      <c r="BF89" s="370"/>
      <c r="BG89" s="370"/>
      <c r="BH89" s="370"/>
      <c r="BI89" s="370"/>
      <c r="BJ89" s="359"/>
      <c r="BK89" s="359"/>
      <c r="BL89" s="359"/>
      <c r="BM89" s="848"/>
      <c r="BN89" s="370"/>
      <c r="BO89" s="359"/>
      <c r="BP89" s="359"/>
      <c r="BQ89" s="359"/>
      <c r="BR89" s="359"/>
      <c r="BS89" s="359"/>
      <c r="BT89" s="359"/>
      <c r="BU89" s="359"/>
      <c r="BV89" s="359"/>
      <c r="BW89" s="359"/>
      <c r="BX89" s="359"/>
      <c r="BY89" s="359"/>
      <c r="BZ89" s="359"/>
      <c r="CA89" s="359"/>
      <c r="CB89" s="359"/>
      <c r="CC89" s="359"/>
      <c r="CD89" s="357">
        <f t="shared" si="33"/>
        <v>0</v>
      </c>
      <c r="CE89" s="836"/>
      <c r="CF89" s="256" t="str">
        <f t="shared" si="34"/>
        <v>KÐm</v>
      </c>
      <c r="CG89" s="370"/>
      <c r="CH89" s="709"/>
      <c r="CI89" s="709"/>
      <c r="CJ89" s="709"/>
      <c r="CK89" s="709"/>
      <c r="CL89" s="709"/>
      <c r="CM89" s="709"/>
      <c r="CN89" s="709"/>
      <c r="CO89" s="709"/>
      <c r="CP89" s="370"/>
      <c r="CQ89" s="370"/>
      <c r="CR89" s="370"/>
      <c r="CS89" s="370"/>
      <c r="CT89" s="370"/>
      <c r="CU89" s="370"/>
      <c r="CV89" s="370"/>
      <c r="CW89" s="370"/>
      <c r="CX89" s="370"/>
      <c r="CY89" s="370"/>
      <c r="CZ89" s="370"/>
      <c r="DA89" s="370"/>
      <c r="DB89" s="370"/>
      <c r="DC89" s="359"/>
      <c r="DD89" s="359"/>
      <c r="DE89" s="359"/>
      <c r="DF89" s="848"/>
      <c r="DG89" s="370"/>
      <c r="DH89" s="359"/>
      <c r="DI89" s="359"/>
      <c r="DJ89" s="359"/>
      <c r="DK89" s="359"/>
      <c r="DL89" s="359"/>
      <c r="DM89" s="359"/>
      <c r="DN89" s="359"/>
      <c r="DO89" s="359"/>
      <c r="DP89" s="359"/>
      <c r="DQ89" s="359"/>
      <c r="DR89" s="359"/>
      <c r="DS89" s="359"/>
      <c r="DT89" s="359"/>
      <c r="DU89" s="359"/>
      <c r="DV89" s="359"/>
      <c r="DW89" s="357">
        <f t="shared" si="35"/>
        <v>0</v>
      </c>
      <c r="DX89" s="836"/>
      <c r="DY89" s="256" t="str">
        <f t="shared" si="36"/>
        <v>KÐm</v>
      </c>
      <c r="DZ89" s="370"/>
      <c r="EA89" s="433"/>
      <c r="EB89" s="433"/>
      <c r="EC89" s="433"/>
      <c r="ED89" s="433"/>
      <c r="EE89" s="433"/>
      <c r="EF89" s="433"/>
      <c r="EG89" s="433"/>
      <c r="EH89" s="433"/>
      <c r="EI89" s="458"/>
    </row>
    <row r="90" spans="1:139" ht="13.5" customHeight="1">
      <c r="A90" s="256">
        <v>19</v>
      </c>
      <c r="B90" s="234" t="s">
        <v>259</v>
      </c>
      <c r="C90" s="235" t="s">
        <v>63</v>
      </c>
      <c r="D90" s="735"/>
      <c r="E90" s="368">
        <v>4</v>
      </c>
      <c r="F90" s="368"/>
      <c r="G90" s="257">
        <v>5</v>
      </c>
      <c r="H90" s="257"/>
      <c r="I90" s="257">
        <v>5</v>
      </c>
      <c r="J90" s="257"/>
      <c r="K90" s="257"/>
      <c r="L90" s="257"/>
      <c r="M90" s="257"/>
      <c r="N90" s="257"/>
      <c r="O90" s="257">
        <v>7</v>
      </c>
      <c r="P90" s="257">
        <v>3</v>
      </c>
      <c r="Q90" s="257">
        <v>6</v>
      </c>
      <c r="R90" s="257"/>
      <c r="S90" s="257"/>
      <c r="T90" s="258"/>
      <c r="U90" s="257">
        <f t="shared" si="27"/>
        <v>86</v>
      </c>
      <c r="V90" s="357">
        <f t="shared" si="28"/>
        <v>3.44</v>
      </c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 t="e">
        <f>#REF!*#REF!+#REF!*#REF!+AG90*$AG$5+AE90*$AE$5+AC90*$AC$5+Y90*$Y$5+W90*$W$5</f>
        <v>#REF!</v>
      </c>
      <c r="AJ90" s="357" t="e">
        <f t="shared" si="29"/>
        <v>#REF!</v>
      </c>
      <c r="AK90" s="357" t="e">
        <f t="shared" si="30"/>
        <v>#REF!</v>
      </c>
      <c r="AL90" s="256" t="e">
        <f t="shared" si="31"/>
        <v>#REF!</v>
      </c>
      <c r="AM90" s="432" t="e">
        <f>SUM((IF(E90&gt;=5,0,$E$5)),(IF(G90&gt;=5,0,$G$5)),(IF(I90&gt;=5,0,$I$5)),(IF(K90&gt;=5,0,$K$5)),(IF(M90&gt;=5,0,$M$5)),(IF(O90&gt;=5,0,$O$5)),(IF(W90&gt;=5,0,$W$5)),(IF(Y90&gt;=5,0,$Y$5)),(IF(AC90&gt;=5,0,$AC$5)),(IF(AE90&gt;=5,0,$AE$5)),(IF(AG90&gt;=5,0,$AG$5)),(IF(#REF!&gt;=5,0,#REF!)),(IF(#REF!&gt;=5,0,#REF!)))</f>
        <v>#REF!</v>
      </c>
      <c r="AN90" s="389" t="e">
        <f t="shared" si="32"/>
        <v>#REF!</v>
      </c>
      <c r="AO90" s="389"/>
      <c r="AP90" s="389"/>
      <c r="AQ90" s="389"/>
      <c r="AR90" s="389"/>
      <c r="AS90" s="389"/>
      <c r="AT90" s="389"/>
      <c r="AU90" s="389"/>
      <c r="AV90" s="389"/>
      <c r="AW90" s="258"/>
      <c r="AX90" s="258"/>
      <c r="AY90" s="258"/>
      <c r="AZ90" s="258"/>
      <c r="BA90" s="258"/>
      <c r="BB90" s="258"/>
      <c r="BC90" s="258"/>
      <c r="BD90" s="258"/>
      <c r="BE90" s="258"/>
      <c r="BF90" s="258"/>
      <c r="BG90" s="258"/>
      <c r="BH90" s="258"/>
      <c r="BI90" s="258"/>
      <c r="BJ90" s="359"/>
      <c r="BK90" s="359"/>
      <c r="BL90" s="359"/>
      <c r="BM90" s="848"/>
      <c r="BN90" s="258"/>
      <c r="BO90" s="359"/>
      <c r="BP90" s="359"/>
      <c r="BQ90" s="359"/>
      <c r="BR90" s="359"/>
      <c r="BS90" s="359"/>
      <c r="BT90" s="359"/>
      <c r="BU90" s="359"/>
      <c r="BV90" s="359"/>
      <c r="BW90" s="359"/>
      <c r="BX90" s="359"/>
      <c r="BY90" s="359"/>
      <c r="BZ90" s="359"/>
      <c r="CA90" s="359"/>
      <c r="CB90" s="359"/>
      <c r="CC90" s="359"/>
      <c r="CD90" s="357">
        <f t="shared" si="33"/>
        <v>0</v>
      </c>
      <c r="CE90" s="357"/>
      <c r="CF90" s="256" t="str">
        <f t="shared" si="34"/>
        <v>KÐm</v>
      </c>
      <c r="CG90" s="258"/>
      <c r="CH90" s="389"/>
      <c r="CI90" s="389"/>
      <c r="CJ90" s="389"/>
      <c r="CK90" s="389"/>
      <c r="CL90" s="389"/>
      <c r="CM90" s="389"/>
      <c r="CN90" s="389"/>
      <c r="CO90" s="389"/>
      <c r="CP90" s="258"/>
      <c r="CQ90" s="258"/>
      <c r="CR90" s="258"/>
      <c r="CS90" s="258"/>
      <c r="CT90" s="258"/>
      <c r="CU90" s="258"/>
      <c r="CV90" s="258"/>
      <c r="CW90" s="258"/>
      <c r="CX90" s="258"/>
      <c r="CY90" s="258"/>
      <c r="CZ90" s="258"/>
      <c r="DA90" s="258"/>
      <c r="DB90" s="258"/>
      <c r="DC90" s="359"/>
      <c r="DD90" s="359"/>
      <c r="DE90" s="359"/>
      <c r="DF90" s="848"/>
      <c r="DG90" s="258"/>
      <c r="DH90" s="359"/>
      <c r="DI90" s="359"/>
      <c r="DJ90" s="359"/>
      <c r="DK90" s="359"/>
      <c r="DL90" s="359"/>
      <c r="DM90" s="359"/>
      <c r="DN90" s="359"/>
      <c r="DO90" s="359"/>
      <c r="DP90" s="359"/>
      <c r="DQ90" s="359"/>
      <c r="DR90" s="359"/>
      <c r="DS90" s="359"/>
      <c r="DT90" s="359"/>
      <c r="DU90" s="359"/>
      <c r="DV90" s="359"/>
      <c r="DW90" s="357">
        <f t="shared" si="35"/>
        <v>0</v>
      </c>
      <c r="DX90" s="357"/>
      <c r="DY90" s="256" t="str">
        <f t="shared" si="36"/>
        <v>KÐm</v>
      </c>
      <c r="DZ90" s="258"/>
      <c r="EA90" s="433"/>
      <c r="EB90" s="433"/>
      <c r="EC90" s="433"/>
      <c r="ED90" s="433"/>
      <c r="EE90" s="433"/>
      <c r="EF90" s="433"/>
      <c r="EG90" s="433"/>
      <c r="EH90" s="433"/>
      <c r="EI90" s="438"/>
    </row>
    <row r="91" spans="1:139" ht="13.5" customHeight="1">
      <c r="A91" s="256">
        <v>3</v>
      </c>
      <c r="B91" s="232" t="s">
        <v>242</v>
      </c>
      <c r="C91" s="233" t="s">
        <v>168</v>
      </c>
      <c r="D91" s="736"/>
      <c r="E91" s="368">
        <v>6</v>
      </c>
      <c r="F91" s="368"/>
      <c r="G91" s="257">
        <v>6</v>
      </c>
      <c r="H91" s="257"/>
      <c r="I91" s="257">
        <v>5</v>
      </c>
      <c r="J91" s="257"/>
      <c r="K91" s="257">
        <v>7</v>
      </c>
      <c r="L91" s="257"/>
      <c r="M91" s="257"/>
      <c r="N91" s="257"/>
      <c r="O91" s="257">
        <v>3</v>
      </c>
      <c r="P91" s="355"/>
      <c r="Q91" s="257"/>
      <c r="R91" s="257"/>
      <c r="S91" s="257"/>
      <c r="T91" s="363"/>
      <c r="U91" s="257">
        <f t="shared" si="27"/>
        <v>123</v>
      </c>
      <c r="V91" s="357">
        <f t="shared" si="28"/>
        <v>4.92</v>
      </c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 t="e">
        <f>#REF!*#REF!+#REF!*#REF!+AG91*$AG$5+AE91*$AE$5+AC91*$AC$5+Y91*$Y$5+W91*$W$5</f>
        <v>#REF!</v>
      </c>
      <c r="AJ91" s="357" t="e">
        <f t="shared" si="29"/>
        <v>#REF!</v>
      </c>
      <c r="AK91" s="357" t="e">
        <f t="shared" si="30"/>
        <v>#REF!</v>
      </c>
      <c r="AL91" s="256" t="e">
        <f t="shared" si="31"/>
        <v>#REF!</v>
      </c>
      <c r="AM91" s="432" t="e">
        <f>SUM((IF(E91&gt;=5,0,$E$5)),(IF(G91&gt;=5,0,$G$5)),(IF(I91&gt;=5,0,$I$5)),(IF(K91&gt;=5,0,$K$5)),(IF(M91&gt;=5,0,$M$5)),(IF(O91&gt;=5,0,$O$5)),(IF(W91&gt;=5,0,$W$5)),(IF(Y91&gt;=5,0,$Y$5)),(IF(AC91&gt;=5,0,$AC$5)),(IF(AE91&gt;=5,0,$AE$5)),(IF(AG91&gt;=5,0,$AG$5)),(IF(#REF!&gt;=5,0,#REF!)),(IF(#REF!&gt;=5,0,#REF!)))</f>
        <v>#REF!</v>
      </c>
      <c r="AN91" s="389" t="e">
        <f t="shared" si="32"/>
        <v>#REF!</v>
      </c>
      <c r="AO91" s="389"/>
      <c r="AP91" s="389"/>
      <c r="AQ91" s="389"/>
      <c r="AR91" s="389"/>
      <c r="AS91" s="389"/>
      <c r="AT91" s="389"/>
      <c r="AU91" s="389"/>
      <c r="AV91" s="389"/>
      <c r="AW91" s="363"/>
      <c r="AX91" s="363"/>
      <c r="AY91" s="363"/>
      <c r="AZ91" s="363"/>
      <c r="BA91" s="363"/>
      <c r="BB91" s="363"/>
      <c r="BC91" s="363"/>
      <c r="BD91" s="363"/>
      <c r="BE91" s="363"/>
      <c r="BF91" s="363"/>
      <c r="BG91" s="363"/>
      <c r="BH91" s="363"/>
      <c r="BI91" s="363"/>
      <c r="BJ91" s="371"/>
      <c r="BK91" s="371"/>
      <c r="BL91" s="371"/>
      <c r="BM91" s="851"/>
      <c r="BN91" s="363"/>
      <c r="BO91" s="371"/>
      <c r="BP91" s="371"/>
      <c r="BQ91" s="371"/>
      <c r="BR91" s="371"/>
      <c r="BS91" s="371"/>
      <c r="BT91" s="371"/>
      <c r="BU91" s="371"/>
      <c r="BV91" s="371"/>
      <c r="BW91" s="371"/>
      <c r="BX91" s="371"/>
      <c r="BY91" s="371"/>
      <c r="BZ91" s="372"/>
      <c r="CA91" s="372"/>
      <c r="CB91" s="359"/>
      <c r="CC91" s="359"/>
      <c r="CD91" s="357">
        <f t="shared" si="33"/>
        <v>0</v>
      </c>
      <c r="CE91" s="357"/>
      <c r="CF91" s="256" t="str">
        <f t="shared" si="34"/>
        <v>KÐm</v>
      </c>
      <c r="CG91" s="363"/>
      <c r="CH91" s="389"/>
      <c r="CI91" s="389"/>
      <c r="CJ91" s="389"/>
      <c r="CK91" s="389"/>
      <c r="CL91" s="389"/>
      <c r="CM91" s="389"/>
      <c r="CN91" s="389"/>
      <c r="CO91" s="389"/>
      <c r="CP91" s="363"/>
      <c r="CQ91" s="363"/>
      <c r="CR91" s="363"/>
      <c r="CS91" s="363"/>
      <c r="CT91" s="363"/>
      <c r="CU91" s="363"/>
      <c r="CV91" s="363"/>
      <c r="CW91" s="363"/>
      <c r="CX91" s="363"/>
      <c r="CY91" s="363"/>
      <c r="CZ91" s="363"/>
      <c r="DA91" s="363"/>
      <c r="DB91" s="363"/>
      <c r="DC91" s="371"/>
      <c r="DD91" s="371"/>
      <c r="DE91" s="371"/>
      <c r="DF91" s="851"/>
      <c r="DG91" s="363"/>
      <c r="DH91" s="371"/>
      <c r="DI91" s="371"/>
      <c r="DJ91" s="371"/>
      <c r="DK91" s="371"/>
      <c r="DL91" s="371"/>
      <c r="DM91" s="371"/>
      <c r="DN91" s="371"/>
      <c r="DO91" s="371"/>
      <c r="DP91" s="371"/>
      <c r="DQ91" s="371"/>
      <c r="DR91" s="371"/>
      <c r="DS91" s="372"/>
      <c r="DT91" s="372"/>
      <c r="DU91" s="359"/>
      <c r="DV91" s="359"/>
      <c r="DW91" s="357">
        <f t="shared" si="35"/>
        <v>0</v>
      </c>
      <c r="DX91" s="357"/>
      <c r="DY91" s="256" t="str">
        <f t="shared" si="36"/>
        <v>KÐm</v>
      </c>
      <c r="DZ91" s="363"/>
      <c r="EA91" s="459" t="s">
        <v>28</v>
      </c>
      <c r="EB91" s="459" t="s">
        <v>28</v>
      </c>
      <c r="EC91" s="459" t="s">
        <v>28</v>
      </c>
      <c r="ED91" s="459" t="s">
        <v>28</v>
      </c>
      <c r="EE91" s="459" t="s">
        <v>28</v>
      </c>
      <c r="EF91" s="459" t="s">
        <v>28</v>
      </c>
      <c r="EG91" s="459" t="s">
        <v>28</v>
      </c>
      <c r="EH91" s="459" t="s">
        <v>28</v>
      </c>
      <c r="EI91" s="430"/>
    </row>
    <row r="92" spans="1:173" s="470" customFormat="1" ht="13.5" customHeight="1">
      <c r="A92" s="387">
        <v>15</v>
      </c>
      <c r="B92" s="460" t="s">
        <v>174</v>
      </c>
      <c r="C92" s="461" t="s">
        <v>37</v>
      </c>
      <c r="D92" s="763"/>
      <c r="E92" s="462">
        <v>5</v>
      </c>
      <c r="F92" s="462"/>
      <c r="G92" s="463">
        <v>6</v>
      </c>
      <c r="H92" s="463"/>
      <c r="I92" s="463">
        <v>4</v>
      </c>
      <c r="J92" s="463">
        <v>2</v>
      </c>
      <c r="K92" s="463">
        <v>4</v>
      </c>
      <c r="L92" s="463">
        <v>4</v>
      </c>
      <c r="M92" s="463">
        <v>4</v>
      </c>
      <c r="N92" s="463">
        <v>3</v>
      </c>
      <c r="O92" s="463">
        <v>6</v>
      </c>
      <c r="P92" s="463">
        <v>3</v>
      </c>
      <c r="Q92" s="463"/>
      <c r="R92" s="463"/>
      <c r="S92" s="463">
        <v>6</v>
      </c>
      <c r="T92" s="464"/>
      <c r="U92" s="463">
        <f t="shared" si="27"/>
        <v>119</v>
      </c>
      <c r="V92" s="465">
        <f t="shared" si="28"/>
        <v>4.76</v>
      </c>
      <c r="W92" s="463">
        <v>5</v>
      </c>
      <c r="X92" s="463"/>
      <c r="Y92" s="463">
        <v>5</v>
      </c>
      <c r="Z92" s="463">
        <v>4</v>
      </c>
      <c r="AA92" s="463">
        <v>5</v>
      </c>
      <c r="AB92" s="463"/>
      <c r="AC92" s="463"/>
      <c r="AD92" s="463"/>
      <c r="AE92" s="463"/>
      <c r="AF92" s="463"/>
      <c r="AG92" s="463">
        <v>5</v>
      </c>
      <c r="AH92" s="463"/>
      <c r="AI92" s="463" t="e">
        <f>#REF!*#REF!+#REF!*#REF!+AG92*$AG$5+AE92*$AE$5+AC92*$AC$5+Y92*$Y$5+W92*$W$5</f>
        <v>#REF!</v>
      </c>
      <c r="AJ92" s="465" t="e">
        <f t="shared" si="29"/>
        <v>#REF!</v>
      </c>
      <c r="AK92" s="465" t="e">
        <f t="shared" si="30"/>
        <v>#REF!</v>
      </c>
      <c r="AL92" s="387" t="e">
        <f t="shared" si="31"/>
        <v>#REF!</v>
      </c>
      <c r="AM92" s="466" t="e">
        <f>SUM((IF(E92&gt;=5,0,$E$5)),(IF(G92&gt;=5,0,$G$5)),(IF(I92&gt;=5,0,$I$5)),(IF(K92&gt;=5,0,$K$5)),(IF(M92&gt;=5,0,$M$5)),(IF(O92&gt;=5,0,$O$5)),(IF(W92&gt;=5,0,$W$5)),(IF(Y92&gt;=5,0,$Y$5)),(IF(AC92&gt;=5,0,$AC$5)),(IF(AE92&gt;=5,0,$AE$5)),(IF(AG92&gt;=5,0,$AG$5)),(IF(#REF!&gt;=5,0,#REF!)),(IF(#REF!&gt;=5,0,#REF!)))</f>
        <v>#REF!</v>
      </c>
      <c r="AN92" s="393" t="e">
        <f t="shared" si="32"/>
        <v>#REF!</v>
      </c>
      <c r="AO92" s="393"/>
      <c r="AP92" s="393"/>
      <c r="AQ92" s="393"/>
      <c r="AR92" s="393"/>
      <c r="AS92" s="393"/>
      <c r="AT92" s="393"/>
      <c r="AU92" s="393"/>
      <c r="AV92" s="393"/>
      <c r="AW92" s="464"/>
      <c r="AX92" s="464"/>
      <c r="AY92" s="464"/>
      <c r="AZ92" s="464"/>
      <c r="BA92" s="464"/>
      <c r="BB92" s="464"/>
      <c r="BC92" s="464"/>
      <c r="BD92" s="464"/>
      <c r="BE92" s="464"/>
      <c r="BF92" s="464"/>
      <c r="BG92" s="464"/>
      <c r="BH92" s="464"/>
      <c r="BI92" s="464"/>
      <c r="BJ92" s="467"/>
      <c r="BK92" s="467"/>
      <c r="BL92" s="467"/>
      <c r="BM92" s="848"/>
      <c r="BN92" s="464"/>
      <c r="BO92" s="467"/>
      <c r="BP92" s="467"/>
      <c r="BQ92" s="467"/>
      <c r="BR92" s="467"/>
      <c r="BS92" s="467"/>
      <c r="BT92" s="467"/>
      <c r="BU92" s="467"/>
      <c r="BV92" s="467"/>
      <c r="BW92" s="467"/>
      <c r="BX92" s="467"/>
      <c r="BY92" s="467"/>
      <c r="BZ92" s="467"/>
      <c r="CA92" s="467"/>
      <c r="CB92" s="467"/>
      <c r="CC92" s="467"/>
      <c r="CD92" s="465">
        <f t="shared" si="33"/>
        <v>0</v>
      </c>
      <c r="CE92" s="465"/>
      <c r="CF92" s="387" t="str">
        <f t="shared" si="34"/>
        <v>KÐm</v>
      </c>
      <c r="CG92" s="464"/>
      <c r="CH92" s="393"/>
      <c r="CI92" s="393"/>
      <c r="CJ92" s="393"/>
      <c r="CK92" s="393"/>
      <c r="CL92" s="393"/>
      <c r="CM92" s="393"/>
      <c r="CN92" s="393"/>
      <c r="CO92" s="393"/>
      <c r="CP92" s="464"/>
      <c r="CQ92" s="464"/>
      <c r="CR92" s="464"/>
      <c r="CS92" s="464"/>
      <c r="CT92" s="464"/>
      <c r="CU92" s="464"/>
      <c r="CV92" s="464"/>
      <c r="CW92" s="464"/>
      <c r="CX92" s="464"/>
      <c r="CY92" s="464"/>
      <c r="CZ92" s="464"/>
      <c r="DA92" s="464"/>
      <c r="DB92" s="464"/>
      <c r="DC92" s="467"/>
      <c r="DD92" s="467"/>
      <c r="DE92" s="467"/>
      <c r="DF92" s="848"/>
      <c r="DG92" s="464"/>
      <c r="DH92" s="467"/>
      <c r="DI92" s="467"/>
      <c r="DJ92" s="467"/>
      <c r="DK92" s="467"/>
      <c r="DL92" s="467"/>
      <c r="DM92" s="467"/>
      <c r="DN92" s="467"/>
      <c r="DO92" s="467"/>
      <c r="DP92" s="467"/>
      <c r="DQ92" s="467"/>
      <c r="DR92" s="467"/>
      <c r="DS92" s="467"/>
      <c r="DT92" s="467"/>
      <c r="DU92" s="467"/>
      <c r="DV92" s="467"/>
      <c r="DW92" s="465">
        <f t="shared" si="35"/>
        <v>0</v>
      </c>
      <c r="DX92" s="465"/>
      <c r="DY92" s="387" t="str">
        <f t="shared" si="36"/>
        <v>KÐm</v>
      </c>
      <c r="DZ92" s="464"/>
      <c r="EA92" s="467"/>
      <c r="EB92" s="467"/>
      <c r="EC92" s="467"/>
      <c r="ED92" s="467"/>
      <c r="EE92" s="467"/>
      <c r="EF92" s="467"/>
      <c r="EG92" s="467"/>
      <c r="EH92" s="467"/>
      <c r="EI92" s="468"/>
      <c r="EJ92" s="469"/>
      <c r="EK92" s="469"/>
      <c r="EL92" s="469"/>
      <c r="EM92" s="469"/>
      <c r="EN92" s="469"/>
      <c r="EO92" s="469"/>
      <c r="EP92" s="469"/>
      <c r="EQ92" s="469"/>
      <c r="ER92" s="469"/>
      <c r="ES92" s="469"/>
      <c r="ET92" s="469"/>
      <c r="EU92" s="469"/>
      <c r="EV92" s="469"/>
      <c r="EW92" s="469"/>
      <c r="EX92" s="469"/>
      <c r="EY92" s="469"/>
      <c r="EZ92" s="469"/>
      <c r="FA92" s="469"/>
      <c r="FB92" s="469"/>
      <c r="FC92" s="469"/>
      <c r="FD92" s="469"/>
      <c r="FE92" s="469"/>
      <c r="FF92" s="469"/>
      <c r="FG92" s="469"/>
      <c r="FH92" s="469"/>
      <c r="FI92" s="469"/>
      <c r="FJ92" s="469"/>
      <c r="FK92" s="469"/>
      <c r="FL92" s="469"/>
      <c r="FM92" s="469"/>
      <c r="FN92" s="469"/>
      <c r="FO92" s="469"/>
      <c r="FP92" s="469"/>
      <c r="FQ92" s="469"/>
    </row>
    <row r="93" spans="1:173" s="474" customFormat="1" ht="13.5" customHeight="1">
      <c r="A93" s="387">
        <v>20</v>
      </c>
      <c r="B93" s="471" t="s">
        <v>179</v>
      </c>
      <c r="C93" s="472" t="s">
        <v>180</v>
      </c>
      <c r="D93" s="472"/>
      <c r="E93" s="463">
        <v>5</v>
      </c>
      <c r="F93" s="463">
        <v>4</v>
      </c>
      <c r="G93" s="463">
        <v>6</v>
      </c>
      <c r="H93" s="463"/>
      <c r="I93" s="463">
        <v>6</v>
      </c>
      <c r="J93" s="463"/>
      <c r="K93" s="463">
        <v>5</v>
      </c>
      <c r="L93" s="463"/>
      <c r="M93" s="463">
        <v>4</v>
      </c>
      <c r="N93" s="463">
        <v>4</v>
      </c>
      <c r="O93" s="463">
        <v>5</v>
      </c>
      <c r="P93" s="463">
        <v>3</v>
      </c>
      <c r="Q93" s="463">
        <v>6</v>
      </c>
      <c r="R93" s="463"/>
      <c r="S93" s="463">
        <v>5</v>
      </c>
      <c r="T93" s="464"/>
      <c r="U93" s="463">
        <f t="shared" si="27"/>
        <v>131</v>
      </c>
      <c r="V93" s="465">
        <f t="shared" si="28"/>
        <v>5.24</v>
      </c>
      <c r="W93" s="463">
        <v>6</v>
      </c>
      <c r="X93" s="463">
        <v>4</v>
      </c>
      <c r="Y93" s="463">
        <v>5</v>
      </c>
      <c r="Z93" s="463">
        <v>3</v>
      </c>
      <c r="AA93" s="463"/>
      <c r="AB93" s="463"/>
      <c r="AC93" s="463"/>
      <c r="AD93" s="463"/>
      <c r="AE93" s="463">
        <v>7</v>
      </c>
      <c r="AF93" s="463"/>
      <c r="AG93" s="463">
        <v>5</v>
      </c>
      <c r="AH93" s="463"/>
      <c r="AI93" s="463" t="e">
        <f>#REF!*#REF!+#REF!*#REF!+AG93*$AG$5+AE93*$AE$5+AC93*$AC$5+Y93*$Y$5+W93*$W$5</f>
        <v>#REF!</v>
      </c>
      <c r="AJ93" s="465" t="e">
        <f t="shared" si="29"/>
        <v>#REF!</v>
      </c>
      <c r="AK93" s="465" t="e">
        <f t="shared" si="30"/>
        <v>#REF!</v>
      </c>
      <c r="AL93" s="387" t="e">
        <f t="shared" si="31"/>
        <v>#REF!</v>
      </c>
      <c r="AM93" s="466" t="e">
        <f>SUM((IF(E93&gt;=5,0,$E$5)),(IF(G93&gt;=5,0,$G$5)),(IF(I93&gt;=5,0,$I$5)),(IF(K93&gt;=5,0,$K$5)),(IF(M93&gt;=5,0,$M$5)),(IF(O93&gt;=5,0,$O$5)),(IF(W93&gt;=5,0,$W$5)),(IF(Y93&gt;=5,0,$Y$5)),(IF(AC93&gt;=5,0,$AC$5)),(IF(AE93&gt;=5,0,$AE$5)),(IF(AG93&gt;=5,0,$AG$5)),(IF(#REF!&gt;=5,0,#REF!)),(IF(#REF!&gt;=5,0,#REF!)))</f>
        <v>#REF!</v>
      </c>
      <c r="AN93" s="393" t="e">
        <f t="shared" si="32"/>
        <v>#REF!</v>
      </c>
      <c r="AO93" s="393"/>
      <c r="AP93" s="393"/>
      <c r="AQ93" s="393"/>
      <c r="AR93" s="393"/>
      <c r="AS93" s="393"/>
      <c r="AT93" s="393"/>
      <c r="AU93" s="393"/>
      <c r="AV93" s="393"/>
      <c r="AW93" s="464"/>
      <c r="AX93" s="464"/>
      <c r="AY93" s="464"/>
      <c r="AZ93" s="464"/>
      <c r="BA93" s="464"/>
      <c r="BB93" s="464"/>
      <c r="BC93" s="464"/>
      <c r="BD93" s="464"/>
      <c r="BE93" s="464"/>
      <c r="BF93" s="464"/>
      <c r="BG93" s="464"/>
      <c r="BH93" s="464"/>
      <c r="BI93" s="464"/>
      <c r="BJ93" s="464"/>
      <c r="BK93" s="464"/>
      <c r="BL93" s="464"/>
      <c r="BM93" s="852"/>
      <c r="BN93" s="464"/>
      <c r="BO93" s="464"/>
      <c r="BP93" s="464"/>
      <c r="BQ93" s="464"/>
      <c r="BR93" s="464"/>
      <c r="BS93" s="464"/>
      <c r="BT93" s="464"/>
      <c r="BU93" s="464"/>
      <c r="BV93" s="464"/>
      <c r="BW93" s="464"/>
      <c r="BX93" s="464"/>
      <c r="BY93" s="464"/>
      <c r="BZ93" s="464"/>
      <c r="CA93" s="464"/>
      <c r="CB93" s="464"/>
      <c r="CC93" s="464"/>
      <c r="CD93" s="465">
        <f t="shared" si="33"/>
        <v>0</v>
      </c>
      <c r="CE93" s="465"/>
      <c r="CF93" s="387" t="str">
        <f t="shared" si="34"/>
        <v>KÐm</v>
      </c>
      <c r="CG93" s="464"/>
      <c r="CH93" s="393"/>
      <c r="CI93" s="393"/>
      <c r="CJ93" s="393"/>
      <c r="CK93" s="393"/>
      <c r="CL93" s="393"/>
      <c r="CM93" s="393"/>
      <c r="CN93" s="393"/>
      <c r="CO93" s="393"/>
      <c r="CP93" s="464"/>
      <c r="CQ93" s="464"/>
      <c r="CR93" s="464"/>
      <c r="CS93" s="464"/>
      <c r="CT93" s="464"/>
      <c r="CU93" s="464"/>
      <c r="CV93" s="464"/>
      <c r="CW93" s="464"/>
      <c r="CX93" s="464"/>
      <c r="CY93" s="464"/>
      <c r="CZ93" s="464"/>
      <c r="DA93" s="464"/>
      <c r="DB93" s="464"/>
      <c r="DC93" s="464"/>
      <c r="DD93" s="464"/>
      <c r="DE93" s="464"/>
      <c r="DF93" s="852"/>
      <c r="DG93" s="464"/>
      <c r="DH93" s="464"/>
      <c r="DI93" s="464"/>
      <c r="DJ93" s="464"/>
      <c r="DK93" s="464"/>
      <c r="DL93" s="464"/>
      <c r="DM93" s="464"/>
      <c r="DN93" s="464"/>
      <c r="DO93" s="464"/>
      <c r="DP93" s="464"/>
      <c r="DQ93" s="464"/>
      <c r="DR93" s="464"/>
      <c r="DS93" s="464"/>
      <c r="DT93" s="464"/>
      <c r="DU93" s="464"/>
      <c r="DV93" s="464"/>
      <c r="DW93" s="465">
        <f t="shared" si="35"/>
        <v>0</v>
      </c>
      <c r="DX93" s="465"/>
      <c r="DY93" s="387" t="str">
        <f t="shared" si="36"/>
        <v>KÐm</v>
      </c>
      <c r="DZ93" s="464"/>
      <c r="EA93" s="464"/>
      <c r="EB93" s="464"/>
      <c r="EC93" s="464"/>
      <c r="ED93" s="464"/>
      <c r="EE93" s="464"/>
      <c r="EF93" s="464"/>
      <c r="EG93" s="464"/>
      <c r="EH93" s="464"/>
      <c r="EI93" s="466"/>
      <c r="EJ93" s="466"/>
      <c r="EK93" s="466"/>
      <c r="EL93" s="466"/>
      <c r="EM93" s="466"/>
      <c r="EN93" s="466"/>
      <c r="EO93" s="466"/>
      <c r="EP93" s="466"/>
      <c r="EQ93" s="466"/>
      <c r="ER93" s="466"/>
      <c r="ES93" s="466"/>
      <c r="ET93" s="466"/>
      <c r="EU93" s="466"/>
      <c r="EV93" s="466"/>
      <c r="EW93" s="473"/>
      <c r="EX93" s="473"/>
      <c r="EY93" s="473"/>
      <c r="EZ93" s="473"/>
      <c r="FA93" s="473"/>
      <c r="FB93" s="473"/>
      <c r="FC93" s="473"/>
      <c r="FD93" s="473"/>
      <c r="FE93" s="473"/>
      <c r="FF93" s="473"/>
      <c r="FG93" s="473"/>
      <c r="FH93" s="473"/>
      <c r="FI93" s="473"/>
      <c r="FJ93" s="473"/>
      <c r="FK93" s="473"/>
      <c r="FL93" s="473"/>
      <c r="FM93" s="473"/>
      <c r="FN93" s="473"/>
      <c r="FO93" s="473"/>
      <c r="FP93" s="473"/>
      <c r="FQ93" s="473"/>
    </row>
    <row r="94" spans="1:130" ht="13.5" customHeight="1">
      <c r="A94" s="268"/>
      <c r="B94" s="237"/>
      <c r="C94" s="237"/>
      <c r="D94" s="237"/>
      <c r="E94" s="453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454"/>
      <c r="X94" s="454"/>
      <c r="Y94" s="454"/>
      <c r="Z94" s="454"/>
      <c r="AA94" s="454"/>
      <c r="AB94" s="454"/>
      <c r="AC94" s="454"/>
      <c r="AD94" s="454"/>
      <c r="AE94" s="454"/>
      <c r="AF94" s="454"/>
      <c r="AG94" s="454"/>
      <c r="AH94" s="454"/>
      <c r="AI94" s="454"/>
      <c r="AJ94" s="454"/>
      <c r="AK94" s="454"/>
      <c r="AL94" s="455"/>
      <c r="AM94" s="456"/>
      <c r="AN94" s="457"/>
      <c r="AO94" s="457"/>
      <c r="AP94" s="457"/>
      <c r="AQ94" s="457"/>
      <c r="AR94" s="457"/>
      <c r="AS94" s="457"/>
      <c r="AT94" s="457"/>
      <c r="AU94" s="457"/>
      <c r="AV94" s="457"/>
      <c r="AW94" s="349"/>
      <c r="AX94" s="349"/>
      <c r="AY94" s="349"/>
      <c r="AZ94" s="349"/>
      <c r="BA94" s="349"/>
      <c r="BB94" s="349"/>
      <c r="BC94" s="349"/>
      <c r="BD94" s="349"/>
      <c r="BE94" s="349"/>
      <c r="BF94" s="349"/>
      <c r="BG94" s="349"/>
      <c r="BH94" s="349"/>
      <c r="BI94" s="349"/>
      <c r="BN94" s="349"/>
      <c r="CD94" s="454"/>
      <c r="CE94" s="454"/>
      <c r="CF94" s="455"/>
      <c r="CG94" s="349"/>
      <c r="CH94" s="457"/>
      <c r="CI94" s="457"/>
      <c r="CJ94" s="457"/>
      <c r="CK94" s="457"/>
      <c r="CL94" s="457"/>
      <c r="CM94" s="457"/>
      <c r="CN94" s="457"/>
      <c r="CO94" s="457"/>
      <c r="CP94" s="349"/>
      <c r="CQ94" s="349"/>
      <c r="CR94" s="349"/>
      <c r="CS94" s="349"/>
      <c r="CT94" s="349"/>
      <c r="CU94" s="349"/>
      <c r="CV94" s="349"/>
      <c r="CW94" s="349"/>
      <c r="CX94" s="349"/>
      <c r="CY94" s="349"/>
      <c r="CZ94" s="349"/>
      <c r="DA94" s="349"/>
      <c r="DB94" s="349"/>
      <c r="DG94" s="349"/>
      <c r="DW94" s="454"/>
      <c r="DX94" s="454"/>
      <c r="DY94" s="455"/>
      <c r="DZ94" s="349"/>
    </row>
    <row r="95" spans="1:130" ht="13.5" customHeight="1">
      <c r="A95" s="268"/>
      <c r="B95" s="237"/>
      <c r="C95" s="237"/>
      <c r="D95" s="237"/>
      <c r="E95" s="453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453"/>
      <c r="X95" s="453"/>
      <c r="Y95" s="453"/>
      <c r="Z95" s="453"/>
      <c r="AA95" s="453"/>
      <c r="AB95" s="453"/>
      <c r="AC95" s="453"/>
      <c r="AD95" s="453"/>
      <c r="AE95" s="453"/>
      <c r="AF95" s="453"/>
      <c r="AG95" s="453"/>
      <c r="AH95" s="453"/>
      <c r="AI95" s="453"/>
      <c r="AJ95" s="269"/>
      <c r="AK95" s="269"/>
      <c r="AL95" s="408"/>
      <c r="AM95" s="407"/>
      <c r="AN95" s="248"/>
      <c r="AO95" s="248"/>
      <c r="AP95" s="248"/>
      <c r="AQ95" s="248"/>
      <c r="AR95" s="248"/>
      <c r="AS95" s="248"/>
      <c r="AT95" s="248"/>
      <c r="AU95" s="248"/>
      <c r="AV95" s="248"/>
      <c r="AW95" s="349"/>
      <c r="AX95" s="349"/>
      <c r="AY95" s="349"/>
      <c r="AZ95" s="349"/>
      <c r="BA95" s="349"/>
      <c r="BB95" s="349"/>
      <c r="BC95" s="349"/>
      <c r="BD95" s="349"/>
      <c r="BE95" s="349"/>
      <c r="BF95" s="349"/>
      <c r="BG95" s="349"/>
      <c r="BH95" s="349"/>
      <c r="BI95" s="349"/>
      <c r="BN95" s="349"/>
      <c r="CD95" s="269"/>
      <c r="CE95" s="269"/>
      <c r="CF95" s="408"/>
      <c r="CG95" s="349"/>
      <c r="CH95" s="248"/>
      <c r="CI95" s="248"/>
      <c r="CJ95" s="248"/>
      <c r="CK95" s="248"/>
      <c r="CL95" s="248"/>
      <c r="CM95" s="248"/>
      <c r="CN95" s="248"/>
      <c r="CO95" s="248"/>
      <c r="CP95" s="349"/>
      <c r="CQ95" s="349"/>
      <c r="CR95" s="349"/>
      <c r="CS95" s="349"/>
      <c r="CT95" s="349"/>
      <c r="CU95" s="349"/>
      <c r="CV95" s="349"/>
      <c r="CW95" s="349"/>
      <c r="CX95" s="349"/>
      <c r="CY95" s="349"/>
      <c r="CZ95" s="349"/>
      <c r="DA95" s="349"/>
      <c r="DB95" s="349"/>
      <c r="DG95" s="349"/>
      <c r="DW95" s="269"/>
      <c r="DX95" s="269"/>
      <c r="DY95" s="408"/>
      <c r="DZ95" s="349"/>
    </row>
    <row r="96" spans="1:130" ht="13.5" customHeight="1">
      <c r="A96" s="268"/>
      <c r="B96" s="237"/>
      <c r="C96" s="237"/>
      <c r="D96" s="237"/>
      <c r="E96" s="453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453"/>
      <c r="X96" s="453"/>
      <c r="Y96" s="453"/>
      <c r="Z96" s="453"/>
      <c r="AA96" s="453"/>
      <c r="AB96" s="453"/>
      <c r="AC96" s="453"/>
      <c r="AD96" s="453"/>
      <c r="AE96" s="453"/>
      <c r="AF96" s="453"/>
      <c r="AG96" s="453"/>
      <c r="AH96" s="453"/>
      <c r="AI96" s="453"/>
      <c r="AJ96" s="269"/>
      <c r="AK96" s="269"/>
      <c r="AL96" s="408"/>
      <c r="AM96" s="407"/>
      <c r="AN96" s="248"/>
      <c r="AO96" s="248"/>
      <c r="AP96" s="248"/>
      <c r="AQ96" s="248"/>
      <c r="AR96" s="248"/>
      <c r="AS96" s="248"/>
      <c r="AT96" s="248"/>
      <c r="AU96" s="248"/>
      <c r="AV96" s="248"/>
      <c r="AW96" s="349"/>
      <c r="AX96" s="349"/>
      <c r="AY96" s="349"/>
      <c r="AZ96" s="349"/>
      <c r="BA96" s="349"/>
      <c r="BB96" s="349"/>
      <c r="BC96" s="349"/>
      <c r="BD96" s="349"/>
      <c r="BE96" s="349"/>
      <c r="BF96" s="349"/>
      <c r="BG96" s="349"/>
      <c r="BH96" s="349"/>
      <c r="BI96" s="349"/>
      <c r="BN96" s="349"/>
      <c r="CD96" s="269"/>
      <c r="CE96" s="269"/>
      <c r="CF96" s="408"/>
      <c r="CG96" s="349"/>
      <c r="CH96" s="248"/>
      <c r="CI96" s="248"/>
      <c r="CJ96" s="248"/>
      <c r="CK96" s="248"/>
      <c r="CL96" s="248"/>
      <c r="CM96" s="248"/>
      <c r="CN96" s="248"/>
      <c r="CO96" s="248"/>
      <c r="CP96" s="349"/>
      <c r="CQ96" s="349"/>
      <c r="CR96" s="349"/>
      <c r="CS96" s="349"/>
      <c r="CT96" s="349"/>
      <c r="CU96" s="349"/>
      <c r="CV96" s="349"/>
      <c r="CW96" s="349"/>
      <c r="CX96" s="349"/>
      <c r="CY96" s="349"/>
      <c r="CZ96" s="349"/>
      <c r="DA96" s="349"/>
      <c r="DB96" s="349"/>
      <c r="DG96" s="349"/>
      <c r="DW96" s="269"/>
      <c r="DX96" s="269"/>
      <c r="DY96" s="408"/>
      <c r="DZ96" s="349"/>
    </row>
    <row r="97" spans="1:130" ht="13.5" customHeight="1">
      <c r="A97" s="268"/>
      <c r="B97" s="237"/>
      <c r="C97" s="237"/>
      <c r="D97" s="237"/>
      <c r="E97" s="453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453"/>
      <c r="X97" s="453"/>
      <c r="Y97" s="453"/>
      <c r="Z97" s="453"/>
      <c r="AA97" s="453"/>
      <c r="AB97" s="453"/>
      <c r="AC97" s="453"/>
      <c r="AD97" s="453"/>
      <c r="AE97" s="453"/>
      <c r="AF97" s="453"/>
      <c r="AG97" s="453"/>
      <c r="AH97" s="453"/>
      <c r="AI97" s="453"/>
      <c r="AJ97" s="269"/>
      <c r="AK97" s="269"/>
      <c r="AL97" s="408"/>
      <c r="AM97" s="407"/>
      <c r="AN97" s="248"/>
      <c r="AO97" s="248"/>
      <c r="AP97" s="248"/>
      <c r="AQ97" s="248"/>
      <c r="AR97" s="248"/>
      <c r="AS97" s="248"/>
      <c r="AT97" s="248"/>
      <c r="AU97" s="248"/>
      <c r="AV97" s="248"/>
      <c r="AW97" s="349"/>
      <c r="AX97" s="349"/>
      <c r="AY97" s="349"/>
      <c r="AZ97" s="349"/>
      <c r="BA97" s="349"/>
      <c r="BB97" s="349"/>
      <c r="BC97" s="349"/>
      <c r="BD97" s="349"/>
      <c r="BE97" s="349"/>
      <c r="BF97" s="349"/>
      <c r="BG97" s="349"/>
      <c r="BH97" s="349"/>
      <c r="BI97" s="349"/>
      <c r="BN97" s="349"/>
      <c r="CD97" s="269"/>
      <c r="CE97" s="269"/>
      <c r="CF97" s="408"/>
      <c r="CG97" s="349"/>
      <c r="CH97" s="248"/>
      <c r="CI97" s="248"/>
      <c r="CJ97" s="248"/>
      <c r="CK97" s="248"/>
      <c r="CL97" s="248"/>
      <c r="CM97" s="248"/>
      <c r="CN97" s="248"/>
      <c r="CO97" s="248"/>
      <c r="CP97" s="349"/>
      <c r="CQ97" s="349"/>
      <c r="CR97" s="349"/>
      <c r="CS97" s="349"/>
      <c r="CT97" s="349"/>
      <c r="CU97" s="349"/>
      <c r="CV97" s="349"/>
      <c r="CW97" s="349"/>
      <c r="CX97" s="349"/>
      <c r="CY97" s="349"/>
      <c r="CZ97" s="349"/>
      <c r="DA97" s="349"/>
      <c r="DB97" s="349"/>
      <c r="DG97" s="349"/>
      <c r="DW97" s="269"/>
      <c r="DX97" s="269"/>
      <c r="DY97" s="408"/>
      <c r="DZ97" s="349"/>
    </row>
    <row r="98" spans="1:130" ht="13.5" customHeight="1">
      <c r="A98" s="268"/>
      <c r="B98" s="237"/>
      <c r="C98" s="237"/>
      <c r="D98" s="237"/>
      <c r="E98" s="453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453"/>
      <c r="X98" s="453"/>
      <c r="Y98" s="453"/>
      <c r="Z98" s="453"/>
      <c r="AA98" s="453"/>
      <c r="AB98" s="453"/>
      <c r="AC98" s="453"/>
      <c r="AD98" s="453"/>
      <c r="AE98" s="453"/>
      <c r="AF98" s="453"/>
      <c r="AG98" s="453"/>
      <c r="AH98" s="453"/>
      <c r="AI98" s="453"/>
      <c r="AJ98" s="269"/>
      <c r="AK98" s="269"/>
      <c r="AL98" s="408"/>
      <c r="AM98" s="407"/>
      <c r="AN98" s="248"/>
      <c r="AO98" s="248"/>
      <c r="AP98" s="248"/>
      <c r="AQ98" s="248"/>
      <c r="AR98" s="248"/>
      <c r="AS98" s="248"/>
      <c r="AT98" s="248"/>
      <c r="AU98" s="248"/>
      <c r="AV98" s="248"/>
      <c r="AW98" s="349"/>
      <c r="AX98" s="349"/>
      <c r="AY98" s="349"/>
      <c r="AZ98" s="349"/>
      <c r="BA98" s="349"/>
      <c r="BB98" s="349"/>
      <c r="BC98" s="349"/>
      <c r="BD98" s="349"/>
      <c r="BE98" s="349"/>
      <c r="BF98" s="349"/>
      <c r="BG98" s="349"/>
      <c r="BH98" s="349"/>
      <c r="BI98" s="349"/>
      <c r="BN98" s="349"/>
      <c r="CD98" s="269"/>
      <c r="CE98" s="269"/>
      <c r="CF98" s="408"/>
      <c r="CG98" s="349"/>
      <c r="CH98" s="248"/>
      <c r="CI98" s="248"/>
      <c r="CJ98" s="248"/>
      <c r="CK98" s="248"/>
      <c r="CL98" s="248"/>
      <c r="CM98" s="248"/>
      <c r="CN98" s="248"/>
      <c r="CO98" s="248"/>
      <c r="CP98" s="349"/>
      <c r="CQ98" s="349"/>
      <c r="CR98" s="349"/>
      <c r="CS98" s="349"/>
      <c r="CT98" s="349"/>
      <c r="CU98" s="349"/>
      <c r="CV98" s="349"/>
      <c r="CW98" s="349"/>
      <c r="CX98" s="349"/>
      <c r="CY98" s="349"/>
      <c r="CZ98" s="349"/>
      <c r="DA98" s="349"/>
      <c r="DB98" s="349"/>
      <c r="DG98" s="349"/>
      <c r="DW98" s="269"/>
      <c r="DX98" s="269"/>
      <c r="DY98" s="408"/>
      <c r="DZ98" s="349"/>
    </row>
    <row r="99" spans="1:130" ht="13.5" customHeight="1">
      <c r="A99" s="268"/>
      <c r="B99" s="237"/>
      <c r="C99" s="237"/>
      <c r="D99" s="237"/>
      <c r="E99" s="453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453"/>
      <c r="X99" s="453"/>
      <c r="Y99" s="453"/>
      <c r="Z99" s="453"/>
      <c r="AA99" s="453"/>
      <c r="AB99" s="453"/>
      <c r="AC99" s="453"/>
      <c r="AD99" s="453"/>
      <c r="AE99" s="453"/>
      <c r="AF99" s="453"/>
      <c r="AG99" s="453"/>
      <c r="AH99" s="453"/>
      <c r="AI99" s="453"/>
      <c r="AJ99" s="269"/>
      <c r="AK99" s="269"/>
      <c r="AL99" s="408"/>
      <c r="AM99" s="407"/>
      <c r="AN99" s="248"/>
      <c r="AO99" s="248"/>
      <c r="AP99" s="248"/>
      <c r="AQ99" s="248"/>
      <c r="AR99" s="248"/>
      <c r="AS99" s="248"/>
      <c r="AT99" s="248"/>
      <c r="AU99" s="248"/>
      <c r="AV99" s="248"/>
      <c r="AW99" s="349"/>
      <c r="AX99" s="349"/>
      <c r="AY99" s="349"/>
      <c r="AZ99" s="349"/>
      <c r="BA99" s="349"/>
      <c r="BB99" s="349"/>
      <c r="BC99" s="349"/>
      <c r="BD99" s="349"/>
      <c r="BE99" s="349"/>
      <c r="BF99" s="349"/>
      <c r="BG99" s="349"/>
      <c r="BH99" s="349"/>
      <c r="BI99" s="349"/>
      <c r="BN99" s="349"/>
      <c r="CD99" s="269"/>
      <c r="CE99" s="269"/>
      <c r="CF99" s="408"/>
      <c r="CG99" s="349"/>
      <c r="CH99" s="248"/>
      <c r="CI99" s="248"/>
      <c r="CJ99" s="248"/>
      <c r="CK99" s="248"/>
      <c r="CL99" s="248"/>
      <c r="CM99" s="248"/>
      <c r="CN99" s="248"/>
      <c r="CO99" s="248"/>
      <c r="CP99" s="349"/>
      <c r="CQ99" s="349"/>
      <c r="CR99" s="349"/>
      <c r="CS99" s="349"/>
      <c r="CT99" s="349"/>
      <c r="CU99" s="349"/>
      <c r="CV99" s="349"/>
      <c r="CW99" s="349"/>
      <c r="CX99" s="349"/>
      <c r="CY99" s="349"/>
      <c r="CZ99" s="349"/>
      <c r="DA99" s="349"/>
      <c r="DB99" s="349"/>
      <c r="DG99" s="349"/>
      <c r="DW99" s="269"/>
      <c r="DX99" s="269"/>
      <c r="DY99" s="408"/>
      <c r="DZ99" s="349"/>
    </row>
    <row r="100" spans="1:130" ht="13.5" customHeight="1">
      <c r="A100" s="268"/>
      <c r="B100" s="237"/>
      <c r="C100" s="237"/>
      <c r="D100" s="237"/>
      <c r="E100" s="453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453"/>
      <c r="X100" s="453"/>
      <c r="Y100" s="453"/>
      <c r="Z100" s="453"/>
      <c r="AA100" s="453"/>
      <c r="AB100" s="453"/>
      <c r="AC100" s="453"/>
      <c r="AD100" s="453"/>
      <c r="AE100" s="453"/>
      <c r="AF100" s="453"/>
      <c r="AG100" s="453"/>
      <c r="AH100" s="453"/>
      <c r="AI100" s="453"/>
      <c r="AJ100" s="269"/>
      <c r="AK100" s="269"/>
      <c r="AL100" s="408"/>
      <c r="AM100" s="407"/>
      <c r="AN100" s="248"/>
      <c r="AO100" s="248"/>
      <c r="AP100" s="248"/>
      <c r="AQ100" s="248"/>
      <c r="AR100" s="248"/>
      <c r="AS100" s="248"/>
      <c r="AT100" s="248"/>
      <c r="AU100" s="248"/>
      <c r="AV100" s="248"/>
      <c r="AW100" s="349"/>
      <c r="AX100" s="349"/>
      <c r="AY100" s="349"/>
      <c r="AZ100" s="349"/>
      <c r="BA100" s="349"/>
      <c r="BB100" s="349"/>
      <c r="BC100" s="349"/>
      <c r="BD100" s="349"/>
      <c r="BE100" s="349"/>
      <c r="BF100" s="349"/>
      <c r="BG100" s="349"/>
      <c r="BH100" s="349"/>
      <c r="BI100" s="349"/>
      <c r="BN100" s="349"/>
      <c r="CD100" s="269"/>
      <c r="CE100" s="269"/>
      <c r="CF100" s="408"/>
      <c r="CG100" s="349"/>
      <c r="CH100" s="248"/>
      <c r="CI100" s="248"/>
      <c r="CJ100" s="248"/>
      <c r="CK100" s="248"/>
      <c r="CL100" s="248"/>
      <c r="CM100" s="248"/>
      <c r="CN100" s="248"/>
      <c r="CO100" s="248"/>
      <c r="CP100" s="349"/>
      <c r="CQ100" s="349"/>
      <c r="CR100" s="349"/>
      <c r="CS100" s="349"/>
      <c r="CT100" s="349"/>
      <c r="CU100" s="349"/>
      <c r="CV100" s="349"/>
      <c r="CW100" s="349"/>
      <c r="CX100" s="349"/>
      <c r="CY100" s="349"/>
      <c r="CZ100" s="349"/>
      <c r="DA100" s="349"/>
      <c r="DB100" s="349"/>
      <c r="DG100" s="349"/>
      <c r="DW100" s="269"/>
      <c r="DX100" s="269"/>
      <c r="DY100" s="408"/>
      <c r="DZ100" s="349"/>
    </row>
    <row r="101" spans="1:130" ht="13.5" customHeight="1">
      <c r="A101" s="268"/>
      <c r="B101" s="237"/>
      <c r="C101" s="237"/>
      <c r="D101" s="237"/>
      <c r="E101" s="453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453"/>
      <c r="X101" s="453"/>
      <c r="Y101" s="453"/>
      <c r="Z101" s="453"/>
      <c r="AA101" s="453"/>
      <c r="AB101" s="453"/>
      <c r="AC101" s="453"/>
      <c r="AD101" s="453"/>
      <c r="AE101" s="453"/>
      <c r="AF101" s="453"/>
      <c r="AG101" s="453"/>
      <c r="AH101" s="453"/>
      <c r="AI101" s="453"/>
      <c r="AJ101" s="269"/>
      <c r="AK101" s="269"/>
      <c r="AL101" s="408"/>
      <c r="AM101" s="407"/>
      <c r="AN101" s="248"/>
      <c r="AO101" s="248"/>
      <c r="AP101" s="248"/>
      <c r="AQ101" s="248"/>
      <c r="AR101" s="248"/>
      <c r="AS101" s="248"/>
      <c r="AT101" s="248"/>
      <c r="AU101" s="248"/>
      <c r="AV101" s="248"/>
      <c r="AW101" s="349"/>
      <c r="AX101" s="349"/>
      <c r="AY101" s="349"/>
      <c r="AZ101" s="349"/>
      <c r="BA101" s="349"/>
      <c r="BB101" s="349"/>
      <c r="BC101" s="349"/>
      <c r="BD101" s="349"/>
      <c r="BE101" s="349"/>
      <c r="BF101" s="349"/>
      <c r="BG101" s="349"/>
      <c r="BH101" s="349"/>
      <c r="BI101" s="349"/>
      <c r="BN101" s="349"/>
      <c r="CD101" s="269"/>
      <c r="CE101" s="269"/>
      <c r="CF101" s="408"/>
      <c r="CG101" s="349"/>
      <c r="CH101" s="248"/>
      <c r="CI101" s="248"/>
      <c r="CJ101" s="248"/>
      <c r="CK101" s="248"/>
      <c r="CL101" s="248"/>
      <c r="CM101" s="248"/>
      <c r="CN101" s="248"/>
      <c r="CO101" s="248"/>
      <c r="CP101" s="349"/>
      <c r="CQ101" s="349"/>
      <c r="CR101" s="349"/>
      <c r="CS101" s="349"/>
      <c r="CT101" s="349"/>
      <c r="CU101" s="349"/>
      <c r="CV101" s="349"/>
      <c r="CW101" s="349"/>
      <c r="CX101" s="349"/>
      <c r="CY101" s="349"/>
      <c r="CZ101" s="349"/>
      <c r="DA101" s="349"/>
      <c r="DB101" s="349"/>
      <c r="DG101" s="349"/>
      <c r="DW101" s="269"/>
      <c r="DX101" s="269"/>
      <c r="DY101" s="408"/>
      <c r="DZ101" s="349"/>
    </row>
    <row r="102" spans="1:130" ht="13.5" customHeight="1">
      <c r="A102" s="268"/>
      <c r="B102" s="237"/>
      <c r="C102" s="237"/>
      <c r="D102" s="237"/>
      <c r="E102" s="453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453"/>
      <c r="X102" s="453"/>
      <c r="Y102" s="453"/>
      <c r="Z102" s="453"/>
      <c r="AA102" s="453"/>
      <c r="AB102" s="453"/>
      <c r="AC102" s="453"/>
      <c r="AD102" s="453"/>
      <c r="AE102" s="453"/>
      <c r="AF102" s="453"/>
      <c r="AG102" s="453"/>
      <c r="AH102" s="453"/>
      <c r="AI102" s="453"/>
      <c r="AJ102" s="269"/>
      <c r="AK102" s="269"/>
      <c r="AL102" s="408"/>
      <c r="AM102" s="407"/>
      <c r="AN102" s="248"/>
      <c r="AO102" s="248"/>
      <c r="AP102" s="248"/>
      <c r="AQ102" s="248"/>
      <c r="AR102" s="248"/>
      <c r="AS102" s="248"/>
      <c r="AT102" s="248"/>
      <c r="AU102" s="248"/>
      <c r="AV102" s="248"/>
      <c r="AW102" s="349"/>
      <c r="AX102" s="349"/>
      <c r="AY102" s="349"/>
      <c r="AZ102" s="349"/>
      <c r="BA102" s="349"/>
      <c r="BB102" s="349"/>
      <c r="BC102" s="349"/>
      <c r="BD102" s="349"/>
      <c r="BE102" s="349"/>
      <c r="BF102" s="349"/>
      <c r="BG102" s="349"/>
      <c r="BH102" s="349"/>
      <c r="BI102" s="349"/>
      <c r="BN102" s="349"/>
      <c r="CD102" s="269"/>
      <c r="CE102" s="269"/>
      <c r="CF102" s="408"/>
      <c r="CG102" s="349"/>
      <c r="CH102" s="248"/>
      <c r="CI102" s="248"/>
      <c r="CJ102" s="248"/>
      <c r="CK102" s="248"/>
      <c r="CL102" s="248"/>
      <c r="CM102" s="248"/>
      <c r="CN102" s="248"/>
      <c r="CO102" s="248"/>
      <c r="CP102" s="349"/>
      <c r="CQ102" s="349"/>
      <c r="CR102" s="349"/>
      <c r="CS102" s="349"/>
      <c r="CT102" s="349"/>
      <c r="CU102" s="349"/>
      <c r="CV102" s="349"/>
      <c r="CW102" s="349"/>
      <c r="CX102" s="349"/>
      <c r="CY102" s="349"/>
      <c r="CZ102" s="349"/>
      <c r="DA102" s="349"/>
      <c r="DB102" s="349"/>
      <c r="DG102" s="349"/>
      <c r="DW102" s="269"/>
      <c r="DX102" s="269"/>
      <c r="DY102" s="408"/>
      <c r="DZ102" s="349"/>
    </row>
    <row r="103" spans="1:130" ht="13.5" customHeight="1">
      <c r="A103" s="268"/>
      <c r="B103" s="237"/>
      <c r="C103" s="237"/>
      <c r="D103" s="237"/>
      <c r="E103" s="453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453"/>
      <c r="X103" s="453"/>
      <c r="Y103" s="453"/>
      <c r="Z103" s="453"/>
      <c r="AA103" s="453"/>
      <c r="AB103" s="453"/>
      <c r="AC103" s="453"/>
      <c r="AD103" s="453"/>
      <c r="AE103" s="453"/>
      <c r="AF103" s="453"/>
      <c r="AG103" s="453"/>
      <c r="AH103" s="453"/>
      <c r="AI103" s="453"/>
      <c r="AJ103" s="269"/>
      <c r="AK103" s="269"/>
      <c r="AL103" s="408"/>
      <c r="AM103" s="407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349"/>
      <c r="AX103" s="349"/>
      <c r="AY103" s="349"/>
      <c r="AZ103" s="349"/>
      <c r="BA103" s="349"/>
      <c r="BB103" s="349"/>
      <c r="BC103" s="349"/>
      <c r="BD103" s="349"/>
      <c r="BE103" s="349"/>
      <c r="BF103" s="349"/>
      <c r="BG103" s="349"/>
      <c r="BH103" s="349"/>
      <c r="BI103" s="349"/>
      <c r="BN103" s="349"/>
      <c r="CD103" s="269"/>
      <c r="CE103" s="269"/>
      <c r="CF103" s="408"/>
      <c r="CG103" s="349"/>
      <c r="CH103" s="248"/>
      <c r="CI103" s="248"/>
      <c r="CJ103" s="248"/>
      <c r="CK103" s="248"/>
      <c r="CL103" s="248"/>
      <c r="CM103" s="248"/>
      <c r="CN103" s="248"/>
      <c r="CO103" s="248"/>
      <c r="CP103" s="349"/>
      <c r="CQ103" s="349"/>
      <c r="CR103" s="349"/>
      <c r="CS103" s="349"/>
      <c r="CT103" s="349"/>
      <c r="CU103" s="349"/>
      <c r="CV103" s="349"/>
      <c r="CW103" s="349"/>
      <c r="CX103" s="349"/>
      <c r="CY103" s="349"/>
      <c r="CZ103" s="349"/>
      <c r="DA103" s="349"/>
      <c r="DB103" s="349"/>
      <c r="DG103" s="349"/>
      <c r="DW103" s="269"/>
      <c r="DX103" s="269"/>
      <c r="DY103" s="408"/>
      <c r="DZ103" s="349"/>
    </row>
    <row r="104" spans="1:130" ht="13.5" customHeight="1">
      <c r="A104" s="268"/>
      <c r="B104" s="237"/>
      <c r="C104" s="237"/>
      <c r="D104" s="237"/>
      <c r="E104" s="453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453"/>
      <c r="X104" s="453"/>
      <c r="Y104" s="453"/>
      <c r="Z104" s="453"/>
      <c r="AA104" s="453"/>
      <c r="AB104" s="453"/>
      <c r="AC104" s="453"/>
      <c r="AD104" s="453"/>
      <c r="AE104" s="453"/>
      <c r="AF104" s="453"/>
      <c r="AG104" s="453"/>
      <c r="AH104" s="453"/>
      <c r="AI104" s="453"/>
      <c r="AJ104" s="269"/>
      <c r="AK104" s="269"/>
      <c r="AL104" s="408"/>
      <c r="AM104" s="407"/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349"/>
      <c r="AX104" s="349"/>
      <c r="AY104" s="349"/>
      <c r="AZ104" s="349"/>
      <c r="BA104" s="349"/>
      <c r="BB104" s="349"/>
      <c r="BC104" s="349"/>
      <c r="BD104" s="349"/>
      <c r="BE104" s="349"/>
      <c r="BF104" s="349"/>
      <c r="BG104" s="349"/>
      <c r="BH104" s="349"/>
      <c r="BI104" s="349"/>
      <c r="BN104" s="349"/>
      <c r="CD104" s="269"/>
      <c r="CE104" s="269"/>
      <c r="CF104" s="408"/>
      <c r="CG104" s="349"/>
      <c r="CH104" s="248"/>
      <c r="CI104" s="248"/>
      <c r="CJ104" s="248"/>
      <c r="CK104" s="248"/>
      <c r="CL104" s="248"/>
      <c r="CM104" s="248"/>
      <c r="CN104" s="248"/>
      <c r="CO104" s="248"/>
      <c r="CP104" s="349"/>
      <c r="CQ104" s="349"/>
      <c r="CR104" s="349"/>
      <c r="CS104" s="349"/>
      <c r="CT104" s="349"/>
      <c r="CU104" s="349"/>
      <c r="CV104" s="349"/>
      <c r="CW104" s="349"/>
      <c r="CX104" s="349"/>
      <c r="CY104" s="349"/>
      <c r="CZ104" s="349"/>
      <c r="DA104" s="349"/>
      <c r="DB104" s="349"/>
      <c r="DG104" s="349"/>
      <c r="DW104" s="269"/>
      <c r="DX104" s="269"/>
      <c r="DY104" s="408"/>
      <c r="DZ104" s="349"/>
    </row>
    <row r="105" spans="1:173" s="470" customFormat="1" ht="13.5" customHeight="1">
      <c r="A105" s="256"/>
      <c r="B105" s="330"/>
      <c r="C105" s="330"/>
      <c r="D105" s="330"/>
      <c r="E105" s="475"/>
      <c r="F105" s="475"/>
      <c r="G105" s="475"/>
      <c r="H105" s="475"/>
      <c r="I105" s="475"/>
      <c r="J105" s="475"/>
      <c r="K105" s="475"/>
      <c r="L105" s="475"/>
      <c r="M105" s="475"/>
      <c r="N105" s="475"/>
      <c r="O105" s="475"/>
      <c r="P105" s="475"/>
      <c r="Q105" s="475"/>
      <c r="R105" s="475"/>
      <c r="S105" s="475"/>
      <c r="T105" s="476"/>
      <c r="U105" s="257"/>
      <c r="V105" s="357"/>
      <c r="W105" s="477"/>
      <c r="X105" s="477"/>
      <c r="Y105" s="477"/>
      <c r="Z105" s="477"/>
      <c r="AA105" s="477"/>
      <c r="AB105" s="477"/>
      <c r="AC105" s="477"/>
      <c r="AD105" s="477"/>
      <c r="AE105" s="477"/>
      <c r="AF105" s="477"/>
      <c r="AG105" s="477"/>
      <c r="AH105" s="477"/>
      <c r="AI105" s="257"/>
      <c r="AJ105" s="357"/>
      <c r="AK105" s="357"/>
      <c r="AL105" s="256"/>
      <c r="AM105" s="432"/>
      <c r="AN105" s="389"/>
      <c r="AO105" s="397"/>
      <c r="AP105" s="397"/>
      <c r="AQ105" s="397"/>
      <c r="AR105" s="397"/>
      <c r="AS105" s="397"/>
      <c r="AT105" s="397"/>
      <c r="AU105" s="397"/>
      <c r="AV105" s="397"/>
      <c r="AW105" s="478"/>
      <c r="AX105" s="478"/>
      <c r="AY105" s="478"/>
      <c r="AZ105" s="478"/>
      <c r="BA105" s="478"/>
      <c r="BB105" s="478"/>
      <c r="BC105" s="478"/>
      <c r="BD105" s="478"/>
      <c r="BE105" s="478"/>
      <c r="BF105" s="478"/>
      <c r="BG105" s="478"/>
      <c r="BH105" s="478"/>
      <c r="BI105" s="478"/>
      <c r="BJ105" s="479"/>
      <c r="BK105" s="479"/>
      <c r="BL105" s="479"/>
      <c r="BM105" s="847"/>
      <c r="BN105" s="478"/>
      <c r="BO105" s="479"/>
      <c r="BP105" s="479"/>
      <c r="BQ105" s="479"/>
      <c r="BR105" s="479"/>
      <c r="BS105" s="479"/>
      <c r="BT105" s="479"/>
      <c r="BU105" s="479"/>
      <c r="BV105" s="479"/>
      <c r="BW105" s="479"/>
      <c r="BX105" s="479"/>
      <c r="BY105" s="479"/>
      <c r="BZ105" s="479"/>
      <c r="CA105" s="479"/>
      <c r="CB105" s="479"/>
      <c r="CC105" s="479"/>
      <c r="CD105" s="357"/>
      <c r="CE105" s="571"/>
      <c r="CF105" s="256"/>
      <c r="CG105" s="478"/>
      <c r="CH105" s="397"/>
      <c r="CI105" s="397"/>
      <c r="CJ105" s="397"/>
      <c r="CK105" s="397"/>
      <c r="CL105" s="397"/>
      <c r="CM105" s="397"/>
      <c r="CN105" s="397"/>
      <c r="CO105" s="397"/>
      <c r="CP105" s="478"/>
      <c r="CQ105" s="478"/>
      <c r="CR105" s="478"/>
      <c r="CS105" s="478"/>
      <c r="CT105" s="478"/>
      <c r="CU105" s="478"/>
      <c r="CV105" s="478"/>
      <c r="CW105" s="478"/>
      <c r="CX105" s="478"/>
      <c r="CY105" s="478"/>
      <c r="CZ105" s="478"/>
      <c r="DA105" s="478"/>
      <c r="DB105" s="478"/>
      <c r="DC105" s="479"/>
      <c r="DD105" s="479"/>
      <c r="DE105" s="479"/>
      <c r="DF105" s="847"/>
      <c r="DG105" s="478"/>
      <c r="DH105" s="479"/>
      <c r="DI105" s="479"/>
      <c r="DJ105" s="479"/>
      <c r="DK105" s="479"/>
      <c r="DL105" s="479"/>
      <c r="DM105" s="479"/>
      <c r="DN105" s="479"/>
      <c r="DO105" s="479"/>
      <c r="DP105" s="479"/>
      <c r="DQ105" s="479"/>
      <c r="DR105" s="479"/>
      <c r="DS105" s="479"/>
      <c r="DT105" s="479"/>
      <c r="DU105" s="479"/>
      <c r="DV105" s="479"/>
      <c r="DW105" s="357"/>
      <c r="DX105" s="571"/>
      <c r="DY105" s="256"/>
      <c r="DZ105" s="478"/>
      <c r="EA105" s="479"/>
      <c r="EB105" s="479"/>
      <c r="EC105" s="479"/>
      <c r="ED105" s="479"/>
      <c r="EE105" s="479"/>
      <c r="EF105" s="479"/>
      <c r="EG105" s="479"/>
      <c r="EH105" s="479"/>
      <c r="EI105" s="479"/>
      <c r="EJ105" s="479"/>
      <c r="EK105" s="479"/>
      <c r="EL105" s="479"/>
      <c r="EM105" s="479"/>
      <c r="EN105" s="479"/>
      <c r="EO105" s="479"/>
      <c r="EP105" s="479"/>
      <c r="EQ105" s="479"/>
      <c r="ER105" s="479"/>
      <c r="ES105" s="479"/>
      <c r="ET105" s="479"/>
      <c r="EU105" s="479"/>
      <c r="EV105" s="479"/>
      <c r="EW105" s="469"/>
      <c r="EX105" s="469"/>
      <c r="EY105" s="469"/>
      <c r="EZ105" s="469"/>
      <c r="FA105" s="469"/>
      <c r="FB105" s="469"/>
      <c r="FC105" s="469"/>
      <c r="FD105" s="469"/>
      <c r="FE105" s="469"/>
      <c r="FF105" s="469"/>
      <c r="FG105" s="469"/>
      <c r="FH105" s="469"/>
      <c r="FI105" s="469"/>
      <c r="FJ105" s="469"/>
      <c r="FK105" s="469"/>
      <c r="FL105" s="469"/>
      <c r="FM105" s="469"/>
      <c r="FN105" s="469"/>
      <c r="FO105" s="469"/>
      <c r="FP105" s="469"/>
      <c r="FQ105" s="469"/>
    </row>
    <row r="106" spans="1:173" s="470" customFormat="1" ht="13.5" customHeight="1">
      <c r="A106" s="256"/>
      <c r="B106" s="330"/>
      <c r="C106" s="330"/>
      <c r="D106" s="330"/>
      <c r="E106" s="475"/>
      <c r="F106" s="475"/>
      <c r="G106" s="475"/>
      <c r="H106" s="475"/>
      <c r="I106" s="475"/>
      <c r="J106" s="475"/>
      <c r="K106" s="475"/>
      <c r="L106" s="475"/>
      <c r="M106" s="475"/>
      <c r="N106" s="475"/>
      <c r="O106" s="475"/>
      <c r="P106" s="475"/>
      <c r="Q106" s="475"/>
      <c r="R106" s="475"/>
      <c r="S106" s="475"/>
      <c r="T106" s="476"/>
      <c r="U106" s="257"/>
      <c r="V106" s="35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477"/>
      <c r="AI106" s="257"/>
      <c r="AJ106" s="357"/>
      <c r="AK106" s="357"/>
      <c r="AL106" s="256"/>
      <c r="AM106" s="432"/>
      <c r="AN106" s="389"/>
      <c r="AO106" s="397"/>
      <c r="AP106" s="397"/>
      <c r="AQ106" s="397"/>
      <c r="AR106" s="397"/>
      <c r="AS106" s="397"/>
      <c r="AT106" s="397"/>
      <c r="AU106" s="397"/>
      <c r="AV106" s="397"/>
      <c r="AW106" s="478"/>
      <c r="AX106" s="478"/>
      <c r="AY106" s="478"/>
      <c r="AZ106" s="478"/>
      <c r="BA106" s="478"/>
      <c r="BB106" s="478"/>
      <c r="BC106" s="478"/>
      <c r="BD106" s="478"/>
      <c r="BE106" s="478"/>
      <c r="BF106" s="478"/>
      <c r="BG106" s="478"/>
      <c r="BH106" s="478"/>
      <c r="BI106" s="478"/>
      <c r="BJ106" s="479"/>
      <c r="BK106" s="479"/>
      <c r="BL106" s="479"/>
      <c r="BM106" s="847"/>
      <c r="BN106" s="478"/>
      <c r="BO106" s="479"/>
      <c r="BP106" s="479"/>
      <c r="BQ106" s="479"/>
      <c r="BR106" s="479"/>
      <c r="BS106" s="479"/>
      <c r="BT106" s="479"/>
      <c r="BU106" s="479"/>
      <c r="BV106" s="479"/>
      <c r="BW106" s="479"/>
      <c r="BX106" s="479"/>
      <c r="BY106" s="479"/>
      <c r="BZ106" s="479"/>
      <c r="CA106" s="479"/>
      <c r="CB106" s="479"/>
      <c r="CC106" s="479"/>
      <c r="CD106" s="357"/>
      <c r="CE106" s="571"/>
      <c r="CF106" s="256"/>
      <c r="CG106" s="478"/>
      <c r="CH106" s="397"/>
      <c r="CI106" s="397"/>
      <c r="CJ106" s="397"/>
      <c r="CK106" s="397"/>
      <c r="CL106" s="397"/>
      <c r="CM106" s="397"/>
      <c r="CN106" s="397"/>
      <c r="CO106" s="397"/>
      <c r="CP106" s="478"/>
      <c r="CQ106" s="478"/>
      <c r="CR106" s="478"/>
      <c r="CS106" s="478"/>
      <c r="CT106" s="478"/>
      <c r="CU106" s="478"/>
      <c r="CV106" s="478"/>
      <c r="CW106" s="478"/>
      <c r="CX106" s="478"/>
      <c r="CY106" s="478"/>
      <c r="CZ106" s="478"/>
      <c r="DA106" s="478"/>
      <c r="DB106" s="478"/>
      <c r="DC106" s="479"/>
      <c r="DD106" s="479"/>
      <c r="DE106" s="479"/>
      <c r="DF106" s="847"/>
      <c r="DG106" s="478"/>
      <c r="DH106" s="479"/>
      <c r="DI106" s="479"/>
      <c r="DJ106" s="479"/>
      <c r="DK106" s="479"/>
      <c r="DL106" s="479"/>
      <c r="DM106" s="479"/>
      <c r="DN106" s="479"/>
      <c r="DO106" s="479"/>
      <c r="DP106" s="479"/>
      <c r="DQ106" s="479"/>
      <c r="DR106" s="479"/>
      <c r="DS106" s="479"/>
      <c r="DT106" s="479"/>
      <c r="DU106" s="479"/>
      <c r="DV106" s="479"/>
      <c r="DW106" s="357"/>
      <c r="DX106" s="571"/>
      <c r="DY106" s="256"/>
      <c r="DZ106" s="478"/>
      <c r="EA106" s="479"/>
      <c r="EB106" s="479"/>
      <c r="EC106" s="479"/>
      <c r="ED106" s="479"/>
      <c r="EE106" s="479"/>
      <c r="EF106" s="479"/>
      <c r="EG106" s="479"/>
      <c r="EH106" s="479"/>
      <c r="EI106" s="479"/>
      <c r="EJ106" s="479"/>
      <c r="EK106" s="479"/>
      <c r="EL106" s="479"/>
      <c r="EM106" s="479"/>
      <c r="EN106" s="479"/>
      <c r="EO106" s="479"/>
      <c r="EP106" s="479"/>
      <c r="EQ106" s="479"/>
      <c r="ER106" s="479"/>
      <c r="ES106" s="479"/>
      <c r="ET106" s="479"/>
      <c r="EU106" s="479"/>
      <c r="EV106" s="479"/>
      <c r="EW106" s="469"/>
      <c r="EX106" s="469"/>
      <c r="EY106" s="469"/>
      <c r="EZ106" s="469"/>
      <c r="FA106" s="469"/>
      <c r="FB106" s="469"/>
      <c r="FC106" s="469"/>
      <c r="FD106" s="469"/>
      <c r="FE106" s="469"/>
      <c r="FF106" s="469"/>
      <c r="FG106" s="469"/>
      <c r="FH106" s="469"/>
      <c r="FI106" s="469"/>
      <c r="FJ106" s="469"/>
      <c r="FK106" s="469"/>
      <c r="FL106" s="469"/>
      <c r="FM106" s="469"/>
      <c r="FN106" s="469"/>
      <c r="FO106" s="469"/>
      <c r="FP106" s="469"/>
      <c r="FQ106" s="469"/>
    </row>
    <row r="107" spans="1:173" s="470" customFormat="1" ht="13.5" customHeight="1">
      <c r="A107" s="256"/>
      <c r="B107" s="330"/>
      <c r="C107" s="330"/>
      <c r="D107" s="330"/>
      <c r="E107" s="475"/>
      <c r="F107" s="475"/>
      <c r="G107" s="475"/>
      <c r="H107" s="475"/>
      <c r="I107" s="475"/>
      <c r="J107" s="475"/>
      <c r="K107" s="475"/>
      <c r="L107" s="475"/>
      <c r="M107" s="475"/>
      <c r="N107" s="475"/>
      <c r="O107" s="475"/>
      <c r="P107" s="475"/>
      <c r="Q107" s="475"/>
      <c r="R107" s="475"/>
      <c r="S107" s="475"/>
      <c r="T107" s="476"/>
      <c r="U107" s="257"/>
      <c r="V107" s="357"/>
      <c r="W107" s="477"/>
      <c r="X107" s="477"/>
      <c r="Y107" s="477"/>
      <c r="Z107" s="477"/>
      <c r="AA107" s="477"/>
      <c r="AB107" s="477"/>
      <c r="AC107" s="477"/>
      <c r="AD107" s="477"/>
      <c r="AE107" s="477"/>
      <c r="AF107" s="477"/>
      <c r="AG107" s="477"/>
      <c r="AH107" s="477"/>
      <c r="AI107" s="257"/>
      <c r="AJ107" s="357"/>
      <c r="AK107" s="357"/>
      <c r="AL107" s="256"/>
      <c r="AM107" s="432"/>
      <c r="AN107" s="389"/>
      <c r="AO107" s="397"/>
      <c r="AP107" s="397"/>
      <c r="AQ107" s="397"/>
      <c r="AR107" s="397"/>
      <c r="AS107" s="397"/>
      <c r="AT107" s="397"/>
      <c r="AU107" s="397"/>
      <c r="AV107" s="397"/>
      <c r="AW107" s="478"/>
      <c r="AX107" s="478"/>
      <c r="AY107" s="478"/>
      <c r="AZ107" s="478"/>
      <c r="BA107" s="478"/>
      <c r="BB107" s="478"/>
      <c r="BC107" s="478"/>
      <c r="BD107" s="478"/>
      <c r="BE107" s="478"/>
      <c r="BF107" s="478"/>
      <c r="BG107" s="478"/>
      <c r="BH107" s="478"/>
      <c r="BI107" s="478"/>
      <c r="BJ107" s="479"/>
      <c r="BK107" s="479"/>
      <c r="BL107" s="479"/>
      <c r="BM107" s="847"/>
      <c r="BN107" s="478"/>
      <c r="BO107" s="479"/>
      <c r="BP107" s="479"/>
      <c r="BQ107" s="479"/>
      <c r="BR107" s="479"/>
      <c r="BS107" s="479"/>
      <c r="BT107" s="479"/>
      <c r="BU107" s="479"/>
      <c r="BV107" s="479"/>
      <c r="BW107" s="479"/>
      <c r="BX107" s="479"/>
      <c r="BY107" s="479"/>
      <c r="BZ107" s="479"/>
      <c r="CA107" s="479"/>
      <c r="CB107" s="479"/>
      <c r="CC107" s="479"/>
      <c r="CD107" s="357"/>
      <c r="CE107" s="571"/>
      <c r="CF107" s="256"/>
      <c r="CG107" s="478"/>
      <c r="CH107" s="397"/>
      <c r="CI107" s="397"/>
      <c r="CJ107" s="397"/>
      <c r="CK107" s="397"/>
      <c r="CL107" s="397"/>
      <c r="CM107" s="397"/>
      <c r="CN107" s="397"/>
      <c r="CO107" s="397"/>
      <c r="CP107" s="478"/>
      <c r="CQ107" s="478"/>
      <c r="CR107" s="478"/>
      <c r="CS107" s="478"/>
      <c r="CT107" s="478"/>
      <c r="CU107" s="478"/>
      <c r="CV107" s="478"/>
      <c r="CW107" s="478"/>
      <c r="CX107" s="478"/>
      <c r="CY107" s="478"/>
      <c r="CZ107" s="478"/>
      <c r="DA107" s="478"/>
      <c r="DB107" s="478"/>
      <c r="DC107" s="479"/>
      <c r="DD107" s="479"/>
      <c r="DE107" s="479"/>
      <c r="DF107" s="847"/>
      <c r="DG107" s="478"/>
      <c r="DH107" s="479"/>
      <c r="DI107" s="479"/>
      <c r="DJ107" s="479"/>
      <c r="DK107" s="479"/>
      <c r="DL107" s="479"/>
      <c r="DM107" s="479"/>
      <c r="DN107" s="479"/>
      <c r="DO107" s="479"/>
      <c r="DP107" s="479"/>
      <c r="DQ107" s="479"/>
      <c r="DR107" s="479"/>
      <c r="DS107" s="479"/>
      <c r="DT107" s="479"/>
      <c r="DU107" s="479"/>
      <c r="DV107" s="479"/>
      <c r="DW107" s="357"/>
      <c r="DX107" s="571"/>
      <c r="DY107" s="256"/>
      <c r="DZ107" s="478"/>
      <c r="EA107" s="479"/>
      <c r="EB107" s="479"/>
      <c r="EC107" s="479"/>
      <c r="ED107" s="479"/>
      <c r="EE107" s="479"/>
      <c r="EF107" s="479"/>
      <c r="EG107" s="479"/>
      <c r="EH107" s="479"/>
      <c r="EI107" s="479"/>
      <c r="EJ107" s="479"/>
      <c r="EK107" s="479"/>
      <c r="EL107" s="479"/>
      <c r="EM107" s="479"/>
      <c r="EN107" s="479"/>
      <c r="EO107" s="479"/>
      <c r="EP107" s="479"/>
      <c r="EQ107" s="479"/>
      <c r="ER107" s="479"/>
      <c r="ES107" s="479"/>
      <c r="ET107" s="479"/>
      <c r="EU107" s="479"/>
      <c r="EV107" s="479"/>
      <c r="EW107" s="469"/>
      <c r="EX107" s="469"/>
      <c r="EY107" s="469"/>
      <c r="EZ107" s="469"/>
      <c r="FA107" s="469"/>
      <c r="FB107" s="469"/>
      <c r="FC107" s="469"/>
      <c r="FD107" s="469"/>
      <c r="FE107" s="469"/>
      <c r="FF107" s="469"/>
      <c r="FG107" s="469"/>
      <c r="FH107" s="469"/>
      <c r="FI107" s="469"/>
      <c r="FJ107" s="469"/>
      <c r="FK107" s="469"/>
      <c r="FL107" s="469"/>
      <c r="FM107" s="469"/>
      <c r="FN107" s="469"/>
      <c r="FO107" s="469"/>
      <c r="FP107" s="469"/>
      <c r="FQ107" s="469"/>
    </row>
    <row r="108" spans="1:130" ht="13.5" customHeight="1">
      <c r="A108" s="268"/>
      <c r="B108" s="237"/>
      <c r="C108" s="237"/>
      <c r="D108" s="237"/>
      <c r="E108" s="453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453"/>
      <c r="X108" s="453"/>
      <c r="Y108" s="453"/>
      <c r="Z108" s="453"/>
      <c r="AA108" s="453"/>
      <c r="AB108" s="453"/>
      <c r="AC108" s="453"/>
      <c r="AD108" s="453"/>
      <c r="AE108" s="453"/>
      <c r="AF108" s="453"/>
      <c r="AG108" s="453"/>
      <c r="AH108" s="453"/>
      <c r="AI108" s="453"/>
      <c r="AJ108" s="269"/>
      <c r="AK108" s="269"/>
      <c r="AL108" s="408"/>
      <c r="AM108" s="407"/>
      <c r="AN108" s="248"/>
      <c r="AO108" s="248"/>
      <c r="AP108" s="248"/>
      <c r="AQ108" s="248"/>
      <c r="AR108" s="248"/>
      <c r="AS108" s="248"/>
      <c r="AT108" s="248"/>
      <c r="AU108" s="248"/>
      <c r="AV108" s="248"/>
      <c r="AW108" s="349"/>
      <c r="AX108" s="349"/>
      <c r="AY108" s="349"/>
      <c r="AZ108" s="349"/>
      <c r="BA108" s="349"/>
      <c r="BB108" s="349"/>
      <c r="BC108" s="349"/>
      <c r="BD108" s="349"/>
      <c r="BE108" s="349"/>
      <c r="BF108" s="349"/>
      <c r="BG108" s="349"/>
      <c r="BH108" s="349"/>
      <c r="BI108" s="349"/>
      <c r="BJ108" s="269"/>
      <c r="BK108" s="269"/>
      <c r="BL108" s="269"/>
      <c r="BN108" s="349"/>
      <c r="BO108" s="269"/>
      <c r="BP108" s="269"/>
      <c r="BQ108" s="269"/>
      <c r="BR108" s="269"/>
      <c r="BS108" s="269"/>
      <c r="BT108" s="269"/>
      <c r="BU108" s="269"/>
      <c r="BV108" s="269"/>
      <c r="BW108" s="269"/>
      <c r="BX108" s="269"/>
      <c r="BY108" s="269"/>
      <c r="BZ108" s="269"/>
      <c r="CA108" s="269"/>
      <c r="CB108" s="269"/>
      <c r="CC108" s="269"/>
      <c r="CD108" s="269"/>
      <c r="CE108" s="269"/>
      <c r="CF108" s="408"/>
      <c r="CG108" s="349"/>
      <c r="CH108" s="248"/>
      <c r="CI108" s="248"/>
      <c r="CJ108" s="248"/>
      <c r="CK108" s="248"/>
      <c r="CL108" s="248"/>
      <c r="CM108" s="248"/>
      <c r="CN108" s="248"/>
      <c r="CO108" s="248"/>
      <c r="CP108" s="349"/>
      <c r="CQ108" s="349"/>
      <c r="CR108" s="349"/>
      <c r="CS108" s="349"/>
      <c r="CT108" s="349"/>
      <c r="CU108" s="349"/>
      <c r="CV108" s="349"/>
      <c r="CW108" s="349"/>
      <c r="CX108" s="349"/>
      <c r="CY108" s="349"/>
      <c r="CZ108" s="349"/>
      <c r="DA108" s="349"/>
      <c r="DB108" s="349"/>
      <c r="DC108" s="269"/>
      <c r="DD108" s="269"/>
      <c r="DE108" s="269"/>
      <c r="DG108" s="349"/>
      <c r="DH108" s="269"/>
      <c r="DI108" s="269"/>
      <c r="DJ108" s="269"/>
      <c r="DK108" s="269"/>
      <c r="DL108" s="269"/>
      <c r="DM108" s="269"/>
      <c r="DN108" s="269"/>
      <c r="DO108" s="269"/>
      <c r="DP108" s="269"/>
      <c r="DQ108" s="269"/>
      <c r="DR108" s="269"/>
      <c r="DS108" s="269"/>
      <c r="DT108" s="269"/>
      <c r="DU108" s="269"/>
      <c r="DV108" s="269"/>
      <c r="DW108" s="269"/>
      <c r="DX108" s="269"/>
      <c r="DY108" s="408"/>
      <c r="DZ108" s="349"/>
    </row>
    <row r="109" spans="1:130" ht="13.5" customHeight="1">
      <c r="A109" s="268"/>
      <c r="B109" s="237"/>
      <c r="C109" s="237"/>
      <c r="D109" s="237"/>
      <c r="E109" s="453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453"/>
      <c r="X109" s="453"/>
      <c r="Y109" s="453"/>
      <c r="Z109" s="453"/>
      <c r="AA109" s="453"/>
      <c r="AB109" s="453"/>
      <c r="AC109" s="453"/>
      <c r="AD109" s="453"/>
      <c r="AE109" s="453"/>
      <c r="AF109" s="453"/>
      <c r="AG109" s="453"/>
      <c r="AH109" s="453"/>
      <c r="AI109" s="453"/>
      <c r="AJ109" s="269"/>
      <c r="AK109" s="269"/>
      <c r="AL109" s="408"/>
      <c r="AM109" s="407"/>
      <c r="AN109" s="248"/>
      <c r="AO109" s="248"/>
      <c r="AP109" s="248"/>
      <c r="AQ109" s="248"/>
      <c r="AR109" s="248"/>
      <c r="AS109" s="248"/>
      <c r="AT109" s="248"/>
      <c r="AU109" s="248"/>
      <c r="AV109" s="248"/>
      <c r="AW109" s="349"/>
      <c r="AX109" s="349"/>
      <c r="AY109" s="349"/>
      <c r="AZ109" s="349"/>
      <c r="BA109" s="349"/>
      <c r="BB109" s="349"/>
      <c r="BC109" s="349"/>
      <c r="BD109" s="349"/>
      <c r="BE109" s="349"/>
      <c r="BF109" s="349"/>
      <c r="BG109" s="349"/>
      <c r="BH109" s="349"/>
      <c r="BI109" s="349"/>
      <c r="BJ109" s="269"/>
      <c r="BK109" s="269"/>
      <c r="BL109" s="269"/>
      <c r="BN109" s="349"/>
      <c r="BO109" s="269"/>
      <c r="BP109" s="269"/>
      <c r="BQ109" s="269"/>
      <c r="BR109" s="269"/>
      <c r="BS109" s="269"/>
      <c r="BT109" s="269"/>
      <c r="BU109" s="269"/>
      <c r="BV109" s="269"/>
      <c r="BW109" s="269"/>
      <c r="BX109" s="269"/>
      <c r="BY109" s="269"/>
      <c r="BZ109" s="269"/>
      <c r="CA109" s="269"/>
      <c r="CB109" s="269"/>
      <c r="CC109" s="269"/>
      <c r="CD109" s="269"/>
      <c r="CE109" s="269"/>
      <c r="CF109" s="408"/>
      <c r="CG109" s="349"/>
      <c r="CH109" s="248"/>
      <c r="CI109" s="248"/>
      <c r="CJ109" s="248"/>
      <c r="CK109" s="248"/>
      <c r="CL109" s="248"/>
      <c r="CM109" s="248"/>
      <c r="CN109" s="248"/>
      <c r="CO109" s="248"/>
      <c r="CP109" s="349"/>
      <c r="CQ109" s="349"/>
      <c r="CR109" s="349"/>
      <c r="CS109" s="349"/>
      <c r="CT109" s="349"/>
      <c r="CU109" s="349"/>
      <c r="CV109" s="349"/>
      <c r="CW109" s="349"/>
      <c r="CX109" s="349"/>
      <c r="CY109" s="349"/>
      <c r="CZ109" s="349"/>
      <c r="DA109" s="349"/>
      <c r="DB109" s="349"/>
      <c r="DC109" s="269"/>
      <c r="DD109" s="269"/>
      <c r="DE109" s="269"/>
      <c r="DG109" s="349"/>
      <c r="DH109" s="269"/>
      <c r="DI109" s="269"/>
      <c r="DJ109" s="269"/>
      <c r="DK109" s="269"/>
      <c r="DL109" s="269"/>
      <c r="DM109" s="269"/>
      <c r="DN109" s="269"/>
      <c r="DO109" s="269"/>
      <c r="DP109" s="269"/>
      <c r="DQ109" s="269"/>
      <c r="DR109" s="269"/>
      <c r="DS109" s="269"/>
      <c r="DT109" s="269"/>
      <c r="DU109" s="269"/>
      <c r="DV109" s="269"/>
      <c r="DW109" s="269"/>
      <c r="DX109" s="269"/>
      <c r="DY109" s="408"/>
      <c r="DZ109" s="349"/>
    </row>
    <row r="110" spans="1:139" ht="13.5" customHeight="1">
      <c r="A110" s="256">
        <v>3</v>
      </c>
      <c r="B110" s="232" t="s">
        <v>167</v>
      </c>
      <c r="C110" s="233" t="s">
        <v>168</v>
      </c>
      <c r="D110" s="736"/>
      <c r="E110" s="367">
        <v>8</v>
      </c>
      <c r="F110" s="367"/>
      <c r="G110" s="368">
        <v>6</v>
      </c>
      <c r="H110" s="368"/>
      <c r="I110" s="368">
        <v>5</v>
      </c>
      <c r="J110" s="368"/>
      <c r="K110" s="368">
        <v>5</v>
      </c>
      <c r="L110" s="368"/>
      <c r="M110" s="368">
        <v>5</v>
      </c>
      <c r="N110" s="368">
        <v>4</v>
      </c>
      <c r="O110" s="368">
        <v>5</v>
      </c>
      <c r="P110" s="368">
        <v>4</v>
      </c>
      <c r="Q110" s="368">
        <v>6</v>
      </c>
      <c r="R110" s="368"/>
      <c r="S110" s="368">
        <v>7</v>
      </c>
      <c r="T110" s="370"/>
      <c r="U110" s="480">
        <f>O110*$O$5+M110*$M$5+K110*$K$5+I110*$I$5+G110*$G$5+E110*$E$5</f>
        <v>144</v>
      </c>
      <c r="V110" s="356">
        <f>U110/$U$5</f>
        <v>5.76</v>
      </c>
      <c r="W110" s="368">
        <v>6</v>
      </c>
      <c r="X110" s="368">
        <v>4</v>
      </c>
      <c r="Y110" s="368">
        <v>5</v>
      </c>
      <c r="Z110" s="368"/>
      <c r="AA110" s="368"/>
      <c r="AB110" s="368"/>
      <c r="AC110" s="368"/>
      <c r="AD110" s="368"/>
      <c r="AE110" s="368"/>
      <c r="AF110" s="368"/>
      <c r="AG110" s="368"/>
      <c r="AH110" s="368"/>
      <c r="AI110" s="257"/>
      <c r="AJ110" s="357"/>
      <c r="AK110" s="357"/>
      <c r="AL110" s="481"/>
      <c r="AM110" s="367"/>
      <c r="AN110" s="482"/>
      <c r="AO110" s="482"/>
      <c r="AP110" s="482"/>
      <c r="AQ110" s="482"/>
      <c r="AR110" s="482"/>
      <c r="AS110" s="482"/>
      <c r="AT110" s="482"/>
      <c r="AU110" s="482"/>
      <c r="AV110" s="482"/>
      <c r="AW110" s="370"/>
      <c r="AX110" s="370"/>
      <c r="AY110" s="370"/>
      <c r="AZ110" s="370"/>
      <c r="BA110" s="370"/>
      <c r="BB110" s="370"/>
      <c r="BC110" s="370"/>
      <c r="BD110" s="370"/>
      <c r="BE110" s="370"/>
      <c r="BF110" s="370"/>
      <c r="BG110" s="370"/>
      <c r="BH110" s="370"/>
      <c r="BI110" s="370"/>
      <c r="BJ110" s="359"/>
      <c r="BK110" s="359"/>
      <c r="BL110" s="359"/>
      <c r="BM110" s="848"/>
      <c r="BN110" s="370"/>
      <c r="BO110" s="359"/>
      <c r="BP110" s="359"/>
      <c r="BQ110" s="359"/>
      <c r="BR110" s="359"/>
      <c r="BS110" s="359"/>
      <c r="BT110" s="359"/>
      <c r="BU110" s="359"/>
      <c r="BV110" s="359"/>
      <c r="BW110" s="359"/>
      <c r="BX110" s="359"/>
      <c r="BY110" s="359"/>
      <c r="BZ110" s="359"/>
      <c r="CA110" s="359"/>
      <c r="CB110" s="359"/>
      <c r="CC110" s="359"/>
      <c r="CD110" s="357"/>
      <c r="CE110" s="836"/>
      <c r="CF110" s="481"/>
      <c r="CG110" s="370"/>
      <c r="CH110" s="482"/>
      <c r="CI110" s="482"/>
      <c r="CJ110" s="482"/>
      <c r="CK110" s="482"/>
      <c r="CL110" s="482"/>
      <c r="CM110" s="482"/>
      <c r="CN110" s="482"/>
      <c r="CO110" s="482"/>
      <c r="CP110" s="370"/>
      <c r="CQ110" s="370"/>
      <c r="CR110" s="370"/>
      <c r="CS110" s="370"/>
      <c r="CT110" s="370"/>
      <c r="CU110" s="370"/>
      <c r="CV110" s="370"/>
      <c r="CW110" s="370"/>
      <c r="CX110" s="370"/>
      <c r="CY110" s="370"/>
      <c r="CZ110" s="370"/>
      <c r="DA110" s="370"/>
      <c r="DB110" s="370"/>
      <c r="DC110" s="359"/>
      <c r="DD110" s="359"/>
      <c r="DE110" s="359"/>
      <c r="DF110" s="848"/>
      <c r="DG110" s="370"/>
      <c r="DH110" s="359"/>
      <c r="DI110" s="359"/>
      <c r="DJ110" s="359"/>
      <c r="DK110" s="359"/>
      <c r="DL110" s="359"/>
      <c r="DM110" s="359"/>
      <c r="DN110" s="359"/>
      <c r="DO110" s="359"/>
      <c r="DP110" s="359"/>
      <c r="DQ110" s="359"/>
      <c r="DR110" s="359"/>
      <c r="DS110" s="359"/>
      <c r="DT110" s="359"/>
      <c r="DU110" s="359"/>
      <c r="DV110" s="359"/>
      <c r="DW110" s="357"/>
      <c r="DX110" s="836"/>
      <c r="DY110" s="481"/>
      <c r="DZ110" s="370"/>
      <c r="EA110" s="433"/>
      <c r="EB110" s="433"/>
      <c r="EC110" s="433"/>
      <c r="ED110" s="433"/>
      <c r="EE110" s="433"/>
      <c r="EF110" s="433"/>
      <c r="EG110" s="433"/>
      <c r="EH110" s="433"/>
      <c r="EI110" s="458"/>
    </row>
    <row r="111" spans="1:139" ht="13.5" customHeight="1">
      <c r="A111" s="256">
        <v>8</v>
      </c>
      <c r="B111" s="232" t="s">
        <v>164</v>
      </c>
      <c r="C111" s="233" t="s">
        <v>171</v>
      </c>
      <c r="D111" s="736"/>
      <c r="E111" s="368"/>
      <c r="F111" s="368"/>
      <c r="G111" s="257"/>
      <c r="H111" s="257"/>
      <c r="I111" s="257"/>
      <c r="J111" s="257"/>
      <c r="K111" s="257">
        <v>4</v>
      </c>
      <c r="L111" s="257">
        <v>4</v>
      </c>
      <c r="M111" s="257">
        <v>6</v>
      </c>
      <c r="N111" s="257"/>
      <c r="O111" s="257">
        <v>3</v>
      </c>
      <c r="P111" s="257">
        <v>0</v>
      </c>
      <c r="Q111" s="257"/>
      <c r="R111" s="257"/>
      <c r="S111" s="257">
        <v>5</v>
      </c>
      <c r="T111" s="336"/>
      <c r="U111" s="480">
        <f>O111*$O$5+M111*$M$5+K111*$K$5+I111*$I$5+G111*$G$5+E111*$E$5</f>
        <v>47</v>
      </c>
      <c r="V111" s="356">
        <f>U111/$U$5</f>
        <v>1.88</v>
      </c>
      <c r="W111" s="257"/>
      <c r="X111" s="257"/>
      <c r="Y111" s="257"/>
      <c r="Z111" s="257"/>
      <c r="AA111" s="257"/>
      <c r="AB111" s="257"/>
      <c r="AC111" s="257"/>
      <c r="AD111" s="257"/>
      <c r="AE111" s="257"/>
      <c r="AF111" s="257"/>
      <c r="AG111" s="257"/>
      <c r="AH111" s="257"/>
      <c r="AI111" s="257"/>
      <c r="AJ111" s="357"/>
      <c r="AK111" s="357"/>
      <c r="AL111" s="481"/>
      <c r="AM111" s="367"/>
      <c r="AN111" s="482"/>
      <c r="AO111" s="482"/>
      <c r="AP111" s="482"/>
      <c r="AQ111" s="482"/>
      <c r="AR111" s="482"/>
      <c r="AS111" s="482"/>
      <c r="AT111" s="482"/>
      <c r="AU111" s="482"/>
      <c r="AV111" s="482"/>
      <c r="AW111" s="336"/>
      <c r="AX111" s="336"/>
      <c r="AY111" s="336"/>
      <c r="AZ111" s="336"/>
      <c r="BA111" s="336"/>
      <c r="BB111" s="336"/>
      <c r="BC111" s="336"/>
      <c r="BD111" s="336"/>
      <c r="BE111" s="336"/>
      <c r="BF111" s="336"/>
      <c r="BG111" s="336"/>
      <c r="BH111" s="258"/>
      <c r="BI111" s="336"/>
      <c r="BJ111" s="359"/>
      <c r="BK111" s="359"/>
      <c r="BL111" s="359"/>
      <c r="BM111" s="848"/>
      <c r="BN111" s="336"/>
      <c r="BO111" s="359"/>
      <c r="BP111" s="359"/>
      <c r="BQ111" s="359"/>
      <c r="BR111" s="359"/>
      <c r="BS111" s="359"/>
      <c r="BT111" s="359"/>
      <c r="BU111" s="359"/>
      <c r="BV111" s="359"/>
      <c r="BW111" s="359"/>
      <c r="BX111" s="359"/>
      <c r="BY111" s="359"/>
      <c r="BZ111" s="359"/>
      <c r="CA111" s="359"/>
      <c r="CB111" s="359"/>
      <c r="CC111" s="359"/>
      <c r="CD111" s="357"/>
      <c r="CE111" s="357"/>
      <c r="CF111" s="481"/>
      <c r="CG111" s="336"/>
      <c r="CH111" s="482"/>
      <c r="CI111" s="482"/>
      <c r="CJ111" s="482"/>
      <c r="CK111" s="482"/>
      <c r="CL111" s="482"/>
      <c r="CM111" s="482"/>
      <c r="CN111" s="482"/>
      <c r="CO111" s="482"/>
      <c r="CP111" s="336"/>
      <c r="CQ111" s="336"/>
      <c r="CR111" s="336"/>
      <c r="CS111" s="336"/>
      <c r="CT111" s="336"/>
      <c r="CU111" s="336"/>
      <c r="CV111" s="336"/>
      <c r="CW111" s="336"/>
      <c r="CX111" s="336"/>
      <c r="CY111" s="336"/>
      <c r="CZ111" s="336"/>
      <c r="DA111" s="258"/>
      <c r="DB111" s="336"/>
      <c r="DC111" s="359"/>
      <c r="DD111" s="359"/>
      <c r="DE111" s="359"/>
      <c r="DF111" s="848"/>
      <c r="DG111" s="336"/>
      <c r="DH111" s="359"/>
      <c r="DI111" s="359"/>
      <c r="DJ111" s="359"/>
      <c r="DK111" s="359"/>
      <c r="DL111" s="359"/>
      <c r="DM111" s="359"/>
      <c r="DN111" s="359"/>
      <c r="DO111" s="359"/>
      <c r="DP111" s="359"/>
      <c r="DQ111" s="359"/>
      <c r="DR111" s="359"/>
      <c r="DS111" s="359"/>
      <c r="DT111" s="359"/>
      <c r="DU111" s="359"/>
      <c r="DV111" s="359"/>
      <c r="DW111" s="357"/>
      <c r="DX111" s="357"/>
      <c r="DY111" s="481"/>
      <c r="DZ111" s="336"/>
      <c r="EA111" s="433"/>
      <c r="EB111" s="433"/>
      <c r="EC111" s="433"/>
      <c r="ED111" s="433"/>
      <c r="EE111" s="433"/>
      <c r="EF111" s="433"/>
      <c r="EG111" s="433"/>
      <c r="EH111" s="433"/>
      <c r="EI111" s="430"/>
    </row>
    <row r="112" spans="1:139" ht="13.5" customHeight="1">
      <c r="A112" s="256">
        <v>19</v>
      </c>
      <c r="B112" s="232" t="s">
        <v>176</v>
      </c>
      <c r="C112" s="233" t="s">
        <v>175</v>
      </c>
      <c r="D112" s="736"/>
      <c r="E112" s="368"/>
      <c r="F112" s="368"/>
      <c r="G112" s="257"/>
      <c r="H112" s="257"/>
      <c r="I112" s="257"/>
      <c r="J112" s="257"/>
      <c r="K112" s="257">
        <v>4</v>
      </c>
      <c r="L112" s="257">
        <v>4</v>
      </c>
      <c r="M112" s="257">
        <v>7</v>
      </c>
      <c r="N112" s="257"/>
      <c r="O112" s="257">
        <v>4</v>
      </c>
      <c r="P112" s="257">
        <v>0</v>
      </c>
      <c r="Q112" s="257">
        <v>7</v>
      </c>
      <c r="R112" s="257"/>
      <c r="S112" s="257">
        <v>5</v>
      </c>
      <c r="T112" s="258"/>
      <c r="U112" s="480">
        <f>O112*$O$5+M112*$M$5+K112*$K$5+I112*$I$5+G112*$G$5+E112*$E$5</f>
        <v>53</v>
      </c>
      <c r="V112" s="356">
        <f>U112/$U$5</f>
        <v>2.12</v>
      </c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  <c r="AG112" s="257"/>
      <c r="AH112" s="257"/>
      <c r="AI112" s="257"/>
      <c r="AJ112" s="357"/>
      <c r="AK112" s="357"/>
      <c r="AL112" s="481"/>
      <c r="AM112" s="367"/>
      <c r="AN112" s="482"/>
      <c r="AO112" s="482"/>
      <c r="AP112" s="482"/>
      <c r="AQ112" s="482"/>
      <c r="AR112" s="482"/>
      <c r="AS112" s="482"/>
      <c r="AT112" s="482"/>
      <c r="AU112" s="482"/>
      <c r="AV112" s="482"/>
      <c r="AW112" s="258"/>
      <c r="AX112" s="258"/>
      <c r="AY112" s="258"/>
      <c r="AZ112" s="258"/>
      <c r="BA112" s="258"/>
      <c r="BB112" s="258"/>
      <c r="BC112" s="258"/>
      <c r="BD112" s="258"/>
      <c r="BE112" s="258"/>
      <c r="BF112" s="258"/>
      <c r="BG112" s="258"/>
      <c r="BH112" s="258"/>
      <c r="BI112" s="258"/>
      <c r="BJ112" s="359"/>
      <c r="BK112" s="359"/>
      <c r="BL112" s="359"/>
      <c r="BM112" s="848"/>
      <c r="BN112" s="258"/>
      <c r="BO112" s="359"/>
      <c r="BP112" s="359"/>
      <c r="BQ112" s="359"/>
      <c r="BR112" s="359"/>
      <c r="BS112" s="359"/>
      <c r="BT112" s="359"/>
      <c r="BU112" s="359"/>
      <c r="BV112" s="359"/>
      <c r="BW112" s="359"/>
      <c r="BX112" s="359"/>
      <c r="BY112" s="359"/>
      <c r="BZ112" s="359"/>
      <c r="CA112" s="359"/>
      <c r="CB112" s="359"/>
      <c r="CC112" s="359"/>
      <c r="CD112" s="357"/>
      <c r="CE112" s="357"/>
      <c r="CF112" s="481"/>
      <c r="CG112" s="258"/>
      <c r="CH112" s="482"/>
      <c r="CI112" s="482"/>
      <c r="CJ112" s="482"/>
      <c r="CK112" s="482"/>
      <c r="CL112" s="482"/>
      <c r="CM112" s="482"/>
      <c r="CN112" s="482"/>
      <c r="CO112" s="482"/>
      <c r="CP112" s="258"/>
      <c r="CQ112" s="258"/>
      <c r="CR112" s="258"/>
      <c r="CS112" s="258"/>
      <c r="CT112" s="258"/>
      <c r="CU112" s="258"/>
      <c r="CV112" s="258"/>
      <c r="CW112" s="258"/>
      <c r="CX112" s="258"/>
      <c r="CY112" s="258"/>
      <c r="CZ112" s="258"/>
      <c r="DA112" s="258"/>
      <c r="DB112" s="258"/>
      <c r="DC112" s="359"/>
      <c r="DD112" s="359"/>
      <c r="DE112" s="359"/>
      <c r="DF112" s="848"/>
      <c r="DG112" s="258"/>
      <c r="DH112" s="359"/>
      <c r="DI112" s="359"/>
      <c r="DJ112" s="359"/>
      <c r="DK112" s="359"/>
      <c r="DL112" s="359"/>
      <c r="DM112" s="359"/>
      <c r="DN112" s="359"/>
      <c r="DO112" s="359"/>
      <c r="DP112" s="359"/>
      <c r="DQ112" s="359"/>
      <c r="DR112" s="359"/>
      <c r="DS112" s="359"/>
      <c r="DT112" s="359"/>
      <c r="DU112" s="359"/>
      <c r="DV112" s="359"/>
      <c r="DW112" s="357"/>
      <c r="DX112" s="357"/>
      <c r="DY112" s="481"/>
      <c r="DZ112" s="258"/>
      <c r="EA112" s="433"/>
      <c r="EB112" s="433"/>
      <c r="EC112" s="433"/>
      <c r="ED112" s="433"/>
      <c r="EE112" s="433"/>
      <c r="EF112" s="433"/>
      <c r="EG112" s="433"/>
      <c r="EH112" s="433"/>
      <c r="EI112" s="430"/>
    </row>
    <row r="113" spans="1:139" ht="13.5" customHeight="1">
      <c r="A113" s="256">
        <v>16</v>
      </c>
      <c r="B113" s="483" t="s">
        <v>105</v>
      </c>
      <c r="C113" s="484" t="s">
        <v>106</v>
      </c>
      <c r="D113" s="484"/>
      <c r="E113" s="257">
        <v>8</v>
      </c>
      <c r="F113" s="432"/>
      <c r="G113" s="257">
        <v>5</v>
      </c>
      <c r="H113" s="432"/>
      <c r="I113" s="257">
        <v>4</v>
      </c>
      <c r="J113" s="432">
        <v>4</v>
      </c>
      <c r="K113" s="257">
        <v>4</v>
      </c>
      <c r="L113" s="432"/>
      <c r="M113" s="257">
        <v>4</v>
      </c>
      <c r="N113" s="432">
        <v>3</v>
      </c>
      <c r="O113" s="257">
        <v>3</v>
      </c>
      <c r="P113" s="257">
        <v>3</v>
      </c>
      <c r="Q113" s="257"/>
      <c r="R113" s="432"/>
      <c r="S113" s="257"/>
      <c r="T113" s="258"/>
      <c r="U113" s="480">
        <f>O113*$O$5+M113*$M$5+K113*$K$5+I113*$I$5+G113*$G$5+E113*$E$5</f>
        <v>121</v>
      </c>
      <c r="V113" s="356">
        <f>U113/$U$5</f>
        <v>4.84</v>
      </c>
      <c r="W113" s="257"/>
      <c r="X113" s="257"/>
      <c r="Y113" s="257"/>
      <c r="Z113" s="257"/>
      <c r="AA113" s="257"/>
      <c r="AB113" s="257"/>
      <c r="AC113" s="257"/>
      <c r="AD113" s="257"/>
      <c r="AE113" s="257"/>
      <c r="AF113" s="257"/>
      <c r="AG113" s="257"/>
      <c r="AH113" s="257"/>
      <c r="AI113" s="257"/>
      <c r="AJ113" s="357"/>
      <c r="AK113" s="357"/>
      <c r="AL113" s="481"/>
      <c r="AM113" s="367"/>
      <c r="AN113" s="482"/>
      <c r="AO113" s="482"/>
      <c r="AP113" s="482"/>
      <c r="AQ113" s="482"/>
      <c r="AR113" s="482"/>
      <c r="AS113" s="482"/>
      <c r="AT113" s="482"/>
      <c r="AU113" s="482"/>
      <c r="AV113" s="482"/>
      <c r="AW113" s="258"/>
      <c r="AX113" s="258"/>
      <c r="AY113" s="258"/>
      <c r="AZ113" s="258"/>
      <c r="BA113" s="258"/>
      <c r="BB113" s="258"/>
      <c r="BC113" s="258"/>
      <c r="BD113" s="258"/>
      <c r="BE113" s="258"/>
      <c r="BF113" s="258"/>
      <c r="BG113" s="258"/>
      <c r="BH113" s="258"/>
      <c r="BI113" s="258"/>
      <c r="BJ113" s="258"/>
      <c r="BK113" s="258"/>
      <c r="BL113" s="258"/>
      <c r="BM113" s="852"/>
      <c r="BN113" s="258"/>
      <c r="BO113" s="258"/>
      <c r="BP113" s="258"/>
      <c r="BQ113" s="258"/>
      <c r="BR113" s="258"/>
      <c r="BS113" s="258"/>
      <c r="BT113" s="258"/>
      <c r="BU113" s="258"/>
      <c r="BV113" s="258"/>
      <c r="BW113" s="258"/>
      <c r="BX113" s="258"/>
      <c r="BY113" s="258"/>
      <c r="BZ113" s="359"/>
      <c r="CA113" s="359"/>
      <c r="CB113" s="359"/>
      <c r="CC113" s="359"/>
      <c r="CD113" s="357"/>
      <c r="CE113" s="357"/>
      <c r="CF113" s="481"/>
      <c r="CG113" s="258"/>
      <c r="CH113" s="482"/>
      <c r="CI113" s="482"/>
      <c r="CJ113" s="482"/>
      <c r="CK113" s="482"/>
      <c r="CL113" s="482"/>
      <c r="CM113" s="482"/>
      <c r="CN113" s="482"/>
      <c r="CO113" s="482"/>
      <c r="CP113" s="258"/>
      <c r="CQ113" s="258"/>
      <c r="CR113" s="258"/>
      <c r="CS113" s="258"/>
      <c r="CT113" s="258"/>
      <c r="CU113" s="258"/>
      <c r="CV113" s="258"/>
      <c r="CW113" s="258"/>
      <c r="CX113" s="258"/>
      <c r="CY113" s="258"/>
      <c r="CZ113" s="258"/>
      <c r="DA113" s="258"/>
      <c r="DB113" s="258"/>
      <c r="DC113" s="258"/>
      <c r="DD113" s="258"/>
      <c r="DE113" s="258"/>
      <c r="DF113" s="852"/>
      <c r="DG113" s="258"/>
      <c r="DH113" s="258"/>
      <c r="DI113" s="258"/>
      <c r="DJ113" s="258"/>
      <c r="DK113" s="258"/>
      <c r="DL113" s="258"/>
      <c r="DM113" s="258"/>
      <c r="DN113" s="258"/>
      <c r="DO113" s="258"/>
      <c r="DP113" s="258"/>
      <c r="DQ113" s="258"/>
      <c r="DR113" s="258"/>
      <c r="DS113" s="359"/>
      <c r="DT113" s="359"/>
      <c r="DU113" s="359"/>
      <c r="DV113" s="359"/>
      <c r="DW113" s="357"/>
      <c r="DX113" s="357"/>
      <c r="DY113" s="481"/>
      <c r="DZ113" s="258"/>
      <c r="EA113" s="433"/>
      <c r="EB113" s="433"/>
      <c r="EC113" s="433"/>
      <c r="ED113" s="433"/>
      <c r="EE113" s="433"/>
      <c r="EF113" s="433"/>
      <c r="EG113" s="433"/>
      <c r="EH113" s="433"/>
      <c r="EI113" s="430"/>
    </row>
    <row r="114" spans="1:139" ht="13.5" customHeight="1">
      <c r="A114" s="256">
        <v>16</v>
      </c>
      <c r="B114" s="485" t="s">
        <v>33</v>
      </c>
      <c r="C114" s="486" t="s">
        <v>32</v>
      </c>
      <c r="D114" s="509"/>
      <c r="E114" s="359"/>
      <c r="F114" s="487"/>
      <c r="G114" s="258"/>
      <c r="H114" s="258"/>
      <c r="I114" s="258"/>
      <c r="J114" s="258"/>
      <c r="K114" s="258">
        <v>6.2</v>
      </c>
      <c r="L114" s="355"/>
      <c r="M114" s="355"/>
      <c r="N114" s="355"/>
      <c r="O114" s="355"/>
      <c r="P114" s="355"/>
      <c r="Q114" s="355"/>
      <c r="R114" s="355"/>
      <c r="S114" s="355"/>
      <c r="T114" s="355"/>
      <c r="U114" s="257" t="e">
        <v>#REF!</v>
      </c>
      <c r="V114" s="258"/>
      <c r="W114" s="258"/>
      <c r="X114" s="258"/>
      <c r="Y114" s="258"/>
      <c r="Z114" s="258"/>
      <c r="AA114" s="258"/>
      <c r="AB114" s="258"/>
      <c r="AC114" s="258"/>
      <c r="AD114" s="258"/>
      <c r="AE114" s="258"/>
      <c r="AF114" s="258"/>
      <c r="AG114" s="258"/>
      <c r="AH114" s="258"/>
      <c r="AI114" s="359"/>
      <c r="AJ114" s="435"/>
      <c r="AK114" s="435"/>
      <c r="AL114" s="481"/>
      <c r="AM114" s="488"/>
      <c r="AN114" s="489"/>
      <c r="AO114" s="489"/>
      <c r="AP114" s="489"/>
      <c r="AQ114" s="489"/>
      <c r="AR114" s="489"/>
      <c r="AS114" s="489"/>
      <c r="AT114" s="489"/>
      <c r="AU114" s="489"/>
      <c r="AV114" s="489"/>
      <c r="AW114" s="258"/>
      <c r="AX114" s="258"/>
      <c r="AY114" s="258"/>
      <c r="AZ114" s="258"/>
      <c r="BA114" s="258"/>
      <c r="BB114" s="258"/>
      <c r="BC114" s="258"/>
      <c r="BD114" s="258"/>
      <c r="BE114" s="258"/>
      <c r="BF114" s="258"/>
      <c r="BG114" s="258"/>
      <c r="BH114" s="258"/>
      <c r="BI114" s="258"/>
      <c r="BJ114" s="359"/>
      <c r="BK114" s="359"/>
      <c r="BL114" s="359"/>
      <c r="BM114" s="848"/>
      <c r="BN114" s="258"/>
      <c r="BO114" s="359"/>
      <c r="BP114" s="359"/>
      <c r="BQ114" s="359"/>
      <c r="BR114" s="359"/>
      <c r="BS114" s="359"/>
      <c r="BT114" s="359"/>
      <c r="BU114" s="359"/>
      <c r="BV114" s="359"/>
      <c r="BW114" s="359"/>
      <c r="BX114" s="359"/>
      <c r="BY114" s="359"/>
      <c r="BZ114" s="359"/>
      <c r="CA114" s="359"/>
      <c r="CB114" s="359"/>
      <c r="CC114" s="359"/>
      <c r="CD114" s="435"/>
      <c r="CE114" s="435"/>
      <c r="CF114" s="481"/>
      <c r="CG114" s="258"/>
      <c r="CH114" s="489"/>
      <c r="CI114" s="489"/>
      <c r="CJ114" s="489"/>
      <c r="CK114" s="489"/>
      <c r="CL114" s="489"/>
      <c r="CM114" s="489"/>
      <c r="CN114" s="489"/>
      <c r="CO114" s="489"/>
      <c r="CP114" s="258"/>
      <c r="CQ114" s="258"/>
      <c r="CR114" s="258"/>
      <c r="CS114" s="258"/>
      <c r="CT114" s="258"/>
      <c r="CU114" s="258"/>
      <c r="CV114" s="258"/>
      <c r="CW114" s="258"/>
      <c r="CX114" s="258"/>
      <c r="CY114" s="258"/>
      <c r="CZ114" s="258"/>
      <c r="DA114" s="258"/>
      <c r="DB114" s="258"/>
      <c r="DC114" s="359"/>
      <c r="DD114" s="359"/>
      <c r="DE114" s="359"/>
      <c r="DF114" s="848"/>
      <c r="DG114" s="258"/>
      <c r="DH114" s="359"/>
      <c r="DI114" s="359"/>
      <c r="DJ114" s="359"/>
      <c r="DK114" s="359"/>
      <c r="DL114" s="359"/>
      <c r="DM114" s="359"/>
      <c r="DN114" s="359"/>
      <c r="DO114" s="359"/>
      <c r="DP114" s="359"/>
      <c r="DQ114" s="359"/>
      <c r="DR114" s="359"/>
      <c r="DS114" s="359"/>
      <c r="DT114" s="359"/>
      <c r="DU114" s="359"/>
      <c r="DV114" s="359"/>
      <c r="DW114" s="435"/>
      <c r="DX114" s="435"/>
      <c r="DY114" s="481"/>
      <c r="DZ114" s="258"/>
      <c r="EA114" s="433"/>
      <c r="EB114" s="433"/>
      <c r="EC114" s="433"/>
      <c r="ED114" s="433"/>
      <c r="EE114" s="433"/>
      <c r="EF114" s="433"/>
      <c r="EG114" s="433"/>
      <c r="EH114" s="433"/>
      <c r="EI114" s="430"/>
    </row>
    <row r="115" spans="1:139" ht="13.5" customHeight="1">
      <c r="A115" s="256">
        <v>23</v>
      </c>
      <c r="B115" s="485" t="s">
        <v>35</v>
      </c>
      <c r="C115" s="490" t="s">
        <v>36</v>
      </c>
      <c r="D115" s="490"/>
      <c r="E115" s="359">
        <v>6.1</v>
      </c>
      <c r="F115" s="487"/>
      <c r="G115" s="258">
        <v>6.7</v>
      </c>
      <c r="H115" s="258"/>
      <c r="I115" s="258">
        <v>6</v>
      </c>
      <c r="J115" s="258"/>
      <c r="K115" s="258">
        <v>7</v>
      </c>
      <c r="L115" s="355"/>
      <c r="M115" s="355"/>
      <c r="N115" s="355"/>
      <c r="O115" s="355"/>
      <c r="P115" s="355"/>
      <c r="Q115" s="355"/>
      <c r="R115" s="355"/>
      <c r="S115" s="355"/>
      <c r="T115" s="355"/>
      <c r="U115" s="257" t="e">
        <v>#REF!</v>
      </c>
      <c r="V115" s="258"/>
      <c r="W115" s="258"/>
      <c r="X115" s="258"/>
      <c r="Y115" s="258"/>
      <c r="Z115" s="258"/>
      <c r="AA115" s="258"/>
      <c r="AB115" s="258"/>
      <c r="AC115" s="258"/>
      <c r="AD115" s="258"/>
      <c r="AE115" s="258"/>
      <c r="AF115" s="258"/>
      <c r="AG115" s="258"/>
      <c r="AH115" s="258"/>
      <c r="AI115" s="359"/>
      <c r="AJ115" s="435"/>
      <c r="AK115" s="435"/>
      <c r="AL115" s="481"/>
      <c r="AM115" s="488"/>
      <c r="AN115" s="489"/>
      <c r="AO115" s="489"/>
      <c r="AP115" s="489"/>
      <c r="AQ115" s="489"/>
      <c r="AR115" s="489"/>
      <c r="AS115" s="489"/>
      <c r="AT115" s="489"/>
      <c r="AU115" s="489"/>
      <c r="AV115" s="489"/>
      <c r="AW115" s="258"/>
      <c r="AX115" s="258"/>
      <c r="AY115" s="258"/>
      <c r="AZ115" s="258"/>
      <c r="BA115" s="258"/>
      <c r="BB115" s="258"/>
      <c r="BC115" s="258"/>
      <c r="BD115" s="258"/>
      <c r="BE115" s="258"/>
      <c r="BF115" s="258"/>
      <c r="BG115" s="258"/>
      <c r="BH115" s="258"/>
      <c r="BI115" s="258"/>
      <c r="BJ115" s="359"/>
      <c r="BK115" s="359"/>
      <c r="BL115" s="359"/>
      <c r="BM115" s="848"/>
      <c r="BN115" s="258"/>
      <c r="BO115" s="359"/>
      <c r="BP115" s="359"/>
      <c r="BQ115" s="359"/>
      <c r="BR115" s="359"/>
      <c r="BS115" s="359"/>
      <c r="BT115" s="359"/>
      <c r="BU115" s="359"/>
      <c r="BV115" s="359"/>
      <c r="BW115" s="359"/>
      <c r="BX115" s="359"/>
      <c r="BY115" s="359"/>
      <c r="BZ115" s="359"/>
      <c r="CA115" s="359"/>
      <c r="CB115" s="359"/>
      <c r="CC115" s="359"/>
      <c r="CD115" s="435"/>
      <c r="CE115" s="435"/>
      <c r="CF115" s="481"/>
      <c r="CG115" s="258"/>
      <c r="CH115" s="489"/>
      <c r="CI115" s="489"/>
      <c r="CJ115" s="489"/>
      <c r="CK115" s="489"/>
      <c r="CL115" s="489"/>
      <c r="CM115" s="489"/>
      <c r="CN115" s="489"/>
      <c r="CO115" s="489"/>
      <c r="CP115" s="258"/>
      <c r="CQ115" s="258"/>
      <c r="CR115" s="258"/>
      <c r="CS115" s="258"/>
      <c r="CT115" s="258"/>
      <c r="CU115" s="258"/>
      <c r="CV115" s="258"/>
      <c r="CW115" s="258"/>
      <c r="CX115" s="258"/>
      <c r="CY115" s="258"/>
      <c r="CZ115" s="258"/>
      <c r="DA115" s="258"/>
      <c r="DB115" s="258"/>
      <c r="DC115" s="359"/>
      <c r="DD115" s="359"/>
      <c r="DE115" s="359"/>
      <c r="DF115" s="848"/>
      <c r="DG115" s="258"/>
      <c r="DH115" s="359"/>
      <c r="DI115" s="359"/>
      <c r="DJ115" s="359"/>
      <c r="DK115" s="359"/>
      <c r="DL115" s="359"/>
      <c r="DM115" s="359"/>
      <c r="DN115" s="359"/>
      <c r="DO115" s="359"/>
      <c r="DP115" s="359"/>
      <c r="DQ115" s="359"/>
      <c r="DR115" s="359"/>
      <c r="DS115" s="359"/>
      <c r="DT115" s="359"/>
      <c r="DU115" s="359"/>
      <c r="DV115" s="359"/>
      <c r="DW115" s="435"/>
      <c r="DX115" s="435"/>
      <c r="DY115" s="481"/>
      <c r="DZ115" s="258"/>
      <c r="EA115" s="433"/>
      <c r="EB115" s="433"/>
      <c r="EC115" s="433"/>
      <c r="ED115" s="433"/>
      <c r="EE115" s="433"/>
      <c r="EF115" s="433"/>
      <c r="EG115" s="433"/>
      <c r="EH115" s="433"/>
      <c r="EI115" s="430"/>
    </row>
    <row r="116" spans="1:139" ht="13.5" customHeight="1">
      <c r="A116" s="256">
        <v>35</v>
      </c>
      <c r="B116" s="485" t="s">
        <v>40</v>
      </c>
      <c r="C116" s="486" t="s">
        <v>41</v>
      </c>
      <c r="D116" s="509"/>
      <c r="E116" s="359">
        <v>7</v>
      </c>
      <c r="F116" s="487"/>
      <c r="G116" s="258">
        <v>7.8</v>
      </c>
      <c r="H116" s="258"/>
      <c r="I116" s="258">
        <v>6.3</v>
      </c>
      <c r="J116" s="258"/>
      <c r="K116" s="258">
        <v>7</v>
      </c>
      <c r="L116" s="355"/>
      <c r="M116" s="355"/>
      <c r="N116" s="355"/>
      <c r="O116" s="355"/>
      <c r="P116" s="355"/>
      <c r="Q116" s="355"/>
      <c r="R116" s="355"/>
      <c r="S116" s="355"/>
      <c r="T116" s="355"/>
      <c r="U116" s="257" t="e">
        <v>#REF!</v>
      </c>
      <c r="V116" s="258"/>
      <c r="W116" s="258"/>
      <c r="X116" s="258"/>
      <c r="Y116" s="258"/>
      <c r="Z116" s="258"/>
      <c r="AA116" s="258"/>
      <c r="AB116" s="258"/>
      <c r="AC116" s="258"/>
      <c r="AD116" s="258"/>
      <c r="AE116" s="258"/>
      <c r="AF116" s="258"/>
      <c r="AG116" s="258"/>
      <c r="AH116" s="258"/>
      <c r="AI116" s="359"/>
      <c r="AJ116" s="435"/>
      <c r="AK116" s="435"/>
      <c r="AL116" s="481"/>
      <c r="AM116" s="488"/>
      <c r="AN116" s="489"/>
      <c r="AO116" s="489"/>
      <c r="AP116" s="489"/>
      <c r="AQ116" s="489"/>
      <c r="AR116" s="489"/>
      <c r="AS116" s="489"/>
      <c r="AT116" s="489"/>
      <c r="AU116" s="489"/>
      <c r="AV116" s="489"/>
      <c r="AW116" s="258"/>
      <c r="AX116" s="258"/>
      <c r="AY116" s="258"/>
      <c r="AZ116" s="258"/>
      <c r="BA116" s="258"/>
      <c r="BB116" s="258"/>
      <c r="BC116" s="258"/>
      <c r="BD116" s="258"/>
      <c r="BE116" s="258"/>
      <c r="BF116" s="258"/>
      <c r="BG116" s="258"/>
      <c r="BH116" s="258"/>
      <c r="BI116" s="258"/>
      <c r="BJ116" s="359"/>
      <c r="BK116" s="359"/>
      <c r="BL116" s="359"/>
      <c r="BM116" s="848"/>
      <c r="BN116" s="258"/>
      <c r="BO116" s="359"/>
      <c r="BP116" s="359"/>
      <c r="BQ116" s="359"/>
      <c r="BR116" s="359"/>
      <c r="BS116" s="359"/>
      <c r="BT116" s="359"/>
      <c r="BU116" s="359"/>
      <c r="BV116" s="359"/>
      <c r="BW116" s="359"/>
      <c r="BX116" s="359"/>
      <c r="BY116" s="359"/>
      <c r="BZ116" s="359"/>
      <c r="CA116" s="359"/>
      <c r="CB116" s="359"/>
      <c r="CC116" s="359"/>
      <c r="CD116" s="435"/>
      <c r="CE116" s="435"/>
      <c r="CF116" s="481"/>
      <c r="CG116" s="258"/>
      <c r="CH116" s="489"/>
      <c r="CI116" s="489"/>
      <c r="CJ116" s="489"/>
      <c r="CK116" s="489"/>
      <c r="CL116" s="489"/>
      <c r="CM116" s="489"/>
      <c r="CN116" s="489"/>
      <c r="CO116" s="489"/>
      <c r="CP116" s="258"/>
      <c r="CQ116" s="258"/>
      <c r="CR116" s="258"/>
      <c r="CS116" s="258"/>
      <c r="CT116" s="258"/>
      <c r="CU116" s="258"/>
      <c r="CV116" s="258"/>
      <c r="CW116" s="258"/>
      <c r="CX116" s="258"/>
      <c r="CY116" s="258"/>
      <c r="CZ116" s="258"/>
      <c r="DA116" s="258"/>
      <c r="DB116" s="258"/>
      <c r="DC116" s="359"/>
      <c r="DD116" s="359"/>
      <c r="DE116" s="359"/>
      <c r="DF116" s="848"/>
      <c r="DG116" s="258"/>
      <c r="DH116" s="359"/>
      <c r="DI116" s="359"/>
      <c r="DJ116" s="359"/>
      <c r="DK116" s="359"/>
      <c r="DL116" s="359"/>
      <c r="DM116" s="359"/>
      <c r="DN116" s="359"/>
      <c r="DO116" s="359"/>
      <c r="DP116" s="359"/>
      <c r="DQ116" s="359"/>
      <c r="DR116" s="359"/>
      <c r="DS116" s="359"/>
      <c r="DT116" s="359"/>
      <c r="DU116" s="359"/>
      <c r="DV116" s="359"/>
      <c r="DW116" s="435"/>
      <c r="DX116" s="435"/>
      <c r="DY116" s="481"/>
      <c r="DZ116" s="258"/>
      <c r="EA116" s="433"/>
      <c r="EB116" s="433"/>
      <c r="EC116" s="433"/>
      <c r="ED116" s="433"/>
      <c r="EE116" s="433"/>
      <c r="EF116" s="433"/>
      <c r="EG116" s="433"/>
      <c r="EH116" s="433"/>
      <c r="EI116" s="430"/>
    </row>
    <row r="117" spans="1:139" ht="13.5" customHeight="1">
      <c r="A117" s="256">
        <v>1</v>
      </c>
      <c r="B117" s="491" t="s">
        <v>29</v>
      </c>
      <c r="C117" s="492" t="s">
        <v>27</v>
      </c>
      <c r="D117" s="492"/>
      <c r="E117" s="493">
        <v>5.8</v>
      </c>
      <c r="F117" s="494"/>
      <c r="G117" s="493">
        <v>5.2</v>
      </c>
      <c r="H117" s="493"/>
      <c r="I117" s="493">
        <v>6.3</v>
      </c>
      <c r="J117" s="493"/>
      <c r="K117" s="493">
        <v>3.5</v>
      </c>
      <c r="L117" s="495"/>
      <c r="M117" s="495"/>
      <c r="N117" s="495"/>
      <c r="O117" s="495"/>
      <c r="P117" s="495"/>
      <c r="Q117" s="495"/>
      <c r="R117" s="495"/>
      <c r="S117" s="495"/>
      <c r="T117" s="495"/>
      <c r="U117" s="496" t="e">
        <v>#REF!</v>
      </c>
      <c r="V117" s="425"/>
      <c r="W117" s="425"/>
      <c r="X117" s="425"/>
      <c r="Y117" s="425"/>
      <c r="Z117" s="425"/>
      <c r="AA117" s="425"/>
      <c r="AB117" s="425"/>
      <c r="AC117" s="425"/>
      <c r="AD117" s="425"/>
      <c r="AE117" s="425"/>
      <c r="AF117" s="425"/>
      <c r="AG117" s="425"/>
      <c r="AH117" s="425"/>
      <c r="AI117" s="370"/>
      <c r="AJ117" s="435"/>
      <c r="AK117" s="435"/>
      <c r="AL117" s="481"/>
      <c r="AM117" s="488"/>
      <c r="AN117" s="489"/>
      <c r="AO117" s="489"/>
      <c r="AP117" s="489"/>
      <c r="AQ117" s="489"/>
      <c r="AR117" s="489"/>
      <c r="AS117" s="489"/>
      <c r="AT117" s="489"/>
      <c r="AU117" s="489"/>
      <c r="AV117" s="489"/>
      <c r="AW117" s="425"/>
      <c r="AX117" s="425"/>
      <c r="AY117" s="425"/>
      <c r="AZ117" s="425"/>
      <c r="BA117" s="425"/>
      <c r="BB117" s="425"/>
      <c r="BC117" s="425"/>
      <c r="BD117" s="425"/>
      <c r="BE117" s="425"/>
      <c r="BF117" s="425"/>
      <c r="BG117" s="425"/>
      <c r="BH117" s="425"/>
      <c r="BI117" s="425"/>
      <c r="BJ117" s="359"/>
      <c r="BK117" s="359"/>
      <c r="BL117" s="359"/>
      <c r="BM117" s="848"/>
      <c r="BN117" s="425"/>
      <c r="BO117" s="359"/>
      <c r="BP117" s="359"/>
      <c r="BQ117" s="359"/>
      <c r="BR117" s="359"/>
      <c r="BS117" s="359"/>
      <c r="BT117" s="359"/>
      <c r="BU117" s="359"/>
      <c r="BV117" s="359"/>
      <c r="BW117" s="359"/>
      <c r="BX117" s="359"/>
      <c r="BY117" s="359"/>
      <c r="BZ117" s="359"/>
      <c r="CA117" s="359"/>
      <c r="CB117" s="359"/>
      <c r="CC117" s="359"/>
      <c r="CD117" s="435"/>
      <c r="CE117" s="435"/>
      <c r="CF117" s="481"/>
      <c r="CG117" s="425"/>
      <c r="CH117" s="489"/>
      <c r="CI117" s="489"/>
      <c r="CJ117" s="489"/>
      <c r="CK117" s="489"/>
      <c r="CL117" s="489"/>
      <c r="CM117" s="489"/>
      <c r="CN117" s="489"/>
      <c r="CO117" s="489"/>
      <c r="CP117" s="425"/>
      <c r="CQ117" s="425"/>
      <c r="CR117" s="425"/>
      <c r="CS117" s="425"/>
      <c r="CT117" s="425"/>
      <c r="CU117" s="425"/>
      <c r="CV117" s="425"/>
      <c r="CW117" s="425"/>
      <c r="CX117" s="425"/>
      <c r="CY117" s="425"/>
      <c r="CZ117" s="425"/>
      <c r="DA117" s="425"/>
      <c r="DB117" s="425"/>
      <c r="DC117" s="359"/>
      <c r="DD117" s="359"/>
      <c r="DE117" s="359"/>
      <c r="DF117" s="848"/>
      <c r="DG117" s="425"/>
      <c r="DH117" s="359"/>
      <c r="DI117" s="359"/>
      <c r="DJ117" s="359"/>
      <c r="DK117" s="359"/>
      <c r="DL117" s="359"/>
      <c r="DM117" s="359"/>
      <c r="DN117" s="359"/>
      <c r="DO117" s="359"/>
      <c r="DP117" s="359"/>
      <c r="DQ117" s="359"/>
      <c r="DR117" s="359"/>
      <c r="DS117" s="359"/>
      <c r="DT117" s="359"/>
      <c r="DU117" s="359"/>
      <c r="DV117" s="359"/>
      <c r="DW117" s="435"/>
      <c r="DX117" s="435"/>
      <c r="DY117" s="481"/>
      <c r="DZ117" s="425"/>
      <c r="EA117" s="433"/>
      <c r="EB117" s="433"/>
      <c r="EC117" s="433"/>
      <c r="ED117" s="433"/>
      <c r="EE117" s="433"/>
      <c r="EF117" s="433"/>
      <c r="EG117" s="433"/>
      <c r="EH117" s="433"/>
      <c r="EI117" s="497"/>
    </row>
    <row r="118" spans="1:139" ht="13.5" customHeight="1">
      <c r="A118" s="256">
        <v>3</v>
      </c>
      <c r="B118" s="491" t="s">
        <v>46</v>
      </c>
      <c r="C118" s="492" t="s">
        <v>47</v>
      </c>
      <c r="D118" s="492"/>
      <c r="E118" s="359">
        <v>6.5</v>
      </c>
      <c r="F118" s="487"/>
      <c r="G118" s="359">
        <v>5.4</v>
      </c>
      <c r="H118" s="359"/>
      <c r="I118" s="359">
        <v>7</v>
      </c>
      <c r="J118" s="359"/>
      <c r="K118" s="359">
        <v>5.7</v>
      </c>
      <c r="L118" s="369"/>
      <c r="M118" s="369"/>
      <c r="N118" s="369"/>
      <c r="O118" s="369"/>
      <c r="P118" s="369"/>
      <c r="Q118" s="369"/>
      <c r="R118" s="369"/>
      <c r="S118" s="369"/>
      <c r="T118" s="369"/>
      <c r="U118" s="257" t="e">
        <v>#REF!</v>
      </c>
      <c r="V118" s="370"/>
      <c r="W118" s="370"/>
      <c r="X118" s="370"/>
      <c r="Y118" s="370"/>
      <c r="Z118" s="370"/>
      <c r="AA118" s="370"/>
      <c r="AB118" s="370"/>
      <c r="AC118" s="370"/>
      <c r="AD118" s="370"/>
      <c r="AE118" s="370"/>
      <c r="AF118" s="370"/>
      <c r="AG118" s="370"/>
      <c r="AH118" s="370"/>
      <c r="AI118" s="370"/>
      <c r="AJ118" s="435"/>
      <c r="AK118" s="435"/>
      <c r="AL118" s="481"/>
      <c r="AM118" s="488"/>
      <c r="AN118" s="489"/>
      <c r="AO118" s="489"/>
      <c r="AP118" s="489"/>
      <c r="AQ118" s="489"/>
      <c r="AR118" s="489"/>
      <c r="AS118" s="489"/>
      <c r="AT118" s="489"/>
      <c r="AU118" s="489"/>
      <c r="AV118" s="489"/>
      <c r="AW118" s="370"/>
      <c r="AX118" s="370"/>
      <c r="AY118" s="370"/>
      <c r="AZ118" s="370"/>
      <c r="BA118" s="370"/>
      <c r="BB118" s="370"/>
      <c r="BC118" s="370"/>
      <c r="BD118" s="370"/>
      <c r="BE118" s="370"/>
      <c r="BF118" s="370"/>
      <c r="BG118" s="370"/>
      <c r="BH118" s="370"/>
      <c r="BI118" s="370"/>
      <c r="BJ118" s="359"/>
      <c r="BK118" s="359"/>
      <c r="BL118" s="359"/>
      <c r="BM118" s="848"/>
      <c r="BN118" s="370"/>
      <c r="BO118" s="359"/>
      <c r="BP118" s="359"/>
      <c r="BQ118" s="359"/>
      <c r="BR118" s="359"/>
      <c r="BS118" s="359"/>
      <c r="BT118" s="359"/>
      <c r="BU118" s="359"/>
      <c r="BV118" s="359"/>
      <c r="BW118" s="359"/>
      <c r="BX118" s="359"/>
      <c r="BY118" s="359"/>
      <c r="BZ118" s="359"/>
      <c r="CA118" s="359"/>
      <c r="CB118" s="359"/>
      <c r="CC118" s="359"/>
      <c r="CD118" s="435"/>
      <c r="CE118" s="435"/>
      <c r="CF118" s="481"/>
      <c r="CG118" s="370"/>
      <c r="CH118" s="489"/>
      <c r="CI118" s="489"/>
      <c r="CJ118" s="489"/>
      <c r="CK118" s="489"/>
      <c r="CL118" s="489"/>
      <c r="CM118" s="489"/>
      <c r="CN118" s="489"/>
      <c r="CO118" s="489"/>
      <c r="CP118" s="370"/>
      <c r="CQ118" s="370"/>
      <c r="CR118" s="370"/>
      <c r="CS118" s="370"/>
      <c r="CT118" s="370"/>
      <c r="CU118" s="370"/>
      <c r="CV118" s="370"/>
      <c r="CW118" s="370"/>
      <c r="CX118" s="370"/>
      <c r="CY118" s="370"/>
      <c r="CZ118" s="370"/>
      <c r="DA118" s="370"/>
      <c r="DB118" s="370"/>
      <c r="DC118" s="359"/>
      <c r="DD118" s="359"/>
      <c r="DE118" s="359"/>
      <c r="DF118" s="848"/>
      <c r="DG118" s="370"/>
      <c r="DH118" s="359"/>
      <c r="DI118" s="359"/>
      <c r="DJ118" s="359"/>
      <c r="DK118" s="359"/>
      <c r="DL118" s="359"/>
      <c r="DM118" s="359"/>
      <c r="DN118" s="359"/>
      <c r="DO118" s="359"/>
      <c r="DP118" s="359"/>
      <c r="DQ118" s="359"/>
      <c r="DR118" s="359"/>
      <c r="DS118" s="359"/>
      <c r="DT118" s="359"/>
      <c r="DU118" s="359"/>
      <c r="DV118" s="359"/>
      <c r="DW118" s="435"/>
      <c r="DX118" s="435"/>
      <c r="DY118" s="481"/>
      <c r="DZ118" s="370"/>
      <c r="EA118" s="433"/>
      <c r="EB118" s="433"/>
      <c r="EC118" s="433"/>
      <c r="ED118" s="433"/>
      <c r="EE118" s="433"/>
      <c r="EF118" s="433"/>
      <c r="EG118" s="433"/>
      <c r="EH118" s="433"/>
      <c r="EI118" s="458"/>
    </row>
    <row r="119" spans="1:139" ht="13.5" customHeight="1">
      <c r="A119" s="256">
        <v>40</v>
      </c>
      <c r="B119" s="498" t="s">
        <v>43</v>
      </c>
      <c r="C119" s="499" t="s">
        <v>44</v>
      </c>
      <c r="D119" s="499"/>
      <c r="E119" s="258"/>
      <c r="F119" s="434"/>
      <c r="G119" s="258">
        <v>2.9</v>
      </c>
      <c r="H119" s="258"/>
      <c r="I119" s="258">
        <v>7.3</v>
      </c>
      <c r="J119" s="258"/>
      <c r="K119" s="258">
        <v>5.4</v>
      </c>
      <c r="L119" s="355"/>
      <c r="M119" s="355"/>
      <c r="N119" s="355"/>
      <c r="O119" s="355"/>
      <c r="P119" s="355"/>
      <c r="Q119" s="355"/>
      <c r="R119" s="355"/>
      <c r="S119" s="355"/>
      <c r="T119" s="355"/>
      <c r="U119" s="257" t="e">
        <v>#REF!</v>
      </c>
      <c r="V119" s="258"/>
      <c r="W119" s="258"/>
      <c r="X119" s="258"/>
      <c r="Y119" s="258"/>
      <c r="Z119" s="258"/>
      <c r="AA119" s="258"/>
      <c r="AB119" s="258"/>
      <c r="AC119" s="258"/>
      <c r="AD119" s="258"/>
      <c r="AE119" s="258"/>
      <c r="AF119" s="258"/>
      <c r="AG119" s="258"/>
      <c r="AH119" s="258"/>
      <c r="AI119" s="258"/>
      <c r="AJ119" s="426"/>
      <c r="AK119" s="426"/>
      <c r="AL119" s="259"/>
      <c r="AM119" s="500"/>
      <c r="AN119" s="501"/>
      <c r="AO119" s="501"/>
      <c r="AP119" s="501"/>
      <c r="AQ119" s="501"/>
      <c r="AR119" s="501"/>
      <c r="AS119" s="501"/>
      <c r="AT119" s="501"/>
      <c r="AU119" s="501"/>
      <c r="AV119" s="501"/>
      <c r="AW119" s="258"/>
      <c r="AX119" s="258"/>
      <c r="AY119" s="258"/>
      <c r="AZ119" s="258"/>
      <c r="BA119" s="258"/>
      <c r="BB119" s="258"/>
      <c r="BC119" s="258"/>
      <c r="BD119" s="258"/>
      <c r="BE119" s="258"/>
      <c r="BF119" s="258"/>
      <c r="BG119" s="258"/>
      <c r="BH119" s="258"/>
      <c r="BI119" s="258"/>
      <c r="BJ119" s="258"/>
      <c r="BK119" s="258"/>
      <c r="BL119" s="258"/>
      <c r="BM119" s="852"/>
      <c r="BN119" s="258"/>
      <c r="BO119" s="258"/>
      <c r="BP119" s="258"/>
      <c r="BQ119" s="258"/>
      <c r="BR119" s="258"/>
      <c r="BS119" s="258"/>
      <c r="BT119" s="258"/>
      <c r="BU119" s="258"/>
      <c r="BV119" s="258"/>
      <c r="BW119" s="258"/>
      <c r="BX119" s="258"/>
      <c r="BY119" s="258"/>
      <c r="BZ119" s="258"/>
      <c r="CA119" s="258"/>
      <c r="CB119" s="258"/>
      <c r="CC119" s="258"/>
      <c r="CD119" s="426"/>
      <c r="CE119" s="426"/>
      <c r="CF119" s="259"/>
      <c r="CG119" s="258"/>
      <c r="CH119" s="501"/>
      <c r="CI119" s="501"/>
      <c r="CJ119" s="501"/>
      <c r="CK119" s="501"/>
      <c r="CL119" s="501"/>
      <c r="CM119" s="501"/>
      <c r="CN119" s="501"/>
      <c r="CO119" s="501"/>
      <c r="CP119" s="258"/>
      <c r="CQ119" s="258"/>
      <c r="CR119" s="258"/>
      <c r="CS119" s="258"/>
      <c r="CT119" s="258"/>
      <c r="CU119" s="258"/>
      <c r="CV119" s="258"/>
      <c r="CW119" s="258"/>
      <c r="CX119" s="258"/>
      <c r="CY119" s="258"/>
      <c r="CZ119" s="258"/>
      <c r="DA119" s="258"/>
      <c r="DB119" s="258"/>
      <c r="DC119" s="258"/>
      <c r="DD119" s="258"/>
      <c r="DE119" s="258"/>
      <c r="DF119" s="852"/>
      <c r="DG119" s="258"/>
      <c r="DH119" s="258"/>
      <c r="DI119" s="258"/>
      <c r="DJ119" s="258"/>
      <c r="DK119" s="258"/>
      <c r="DL119" s="258"/>
      <c r="DM119" s="258"/>
      <c r="DN119" s="258"/>
      <c r="DO119" s="258"/>
      <c r="DP119" s="258"/>
      <c r="DQ119" s="258"/>
      <c r="DR119" s="258"/>
      <c r="DS119" s="258"/>
      <c r="DT119" s="258"/>
      <c r="DU119" s="258"/>
      <c r="DV119" s="258"/>
      <c r="DW119" s="426"/>
      <c r="DX119" s="426"/>
      <c r="DY119" s="259"/>
      <c r="DZ119" s="258"/>
      <c r="EA119" s="427"/>
      <c r="EB119" s="427"/>
      <c r="EC119" s="427"/>
      <c r="ED119" s="427"/>
      <c r="EE119" s="427"/>
      <c r="EF119" s="427"/>
      <c r="EG119" s="427"/>
      <c r="EH119" s="427"/>
      <c r="EI119" s="428"/>
    </row>
    <row r="120" spans="1:139" ht="13.5" customHeight="1">
      <c r="A120" s="256">
        <v>37</v>
      </c>
      <c r="B120" s="498" t="s">
        <v>33</v>
      </c>
      <c r="C120" s="499" t="s">
        <v>42</v>
      </c>
      <c r="D120" s="499"/>
      <c r="E120" s="258">
        <v>6.3</v>
      </c>
      <c r="F120" s="434"/>
      <c r="G120" s="258">
        <v>7.3</v>
      </c>
      <c r="H120" s="258"/>
      <c r="I120" s="258">
        <v>7</v>
      </c>
      <c r="J120" s="258"/>
      <c r="K120" s="258">
        <v>5.2</v>
      </c>
      <c r="L120" s="355"/>
      <c r="M120" s="355"/>
      <c r="N120" s="355"/>
      <c r="O120" s="355"/>
      <c r="P120" s="355"/>
      <c r="Q120" s="355"/>
      <c r="R120" s="355"/>
      <c r="S120" s="355"/>
      <c r="T120" s="355"/>
      <c r="U120" s="356">
        <v>5.385714285714285</v>
      </c>
      <c r="V120" s="464">
        <v>3</v>
      </c>
      <c r="W120" s="464"/>
      <c r="X120" s="258"/>
      <c r="Y120" s="258"/>
      <c r="Z120" s="258"/>
      <c r="AA120" s="258"/>
      <c r="AB120" s="258"/>
      <c r="AC120" s="258"/>
      <c r="AD120" s="258"/>
      <c r="AE120" s="258"/>
      <c r="AF120" s="258"/>
      <c r="AG120" s="464"/>
      <c r="AH120" s="258"/>
      <c r="AI120" s="258"/>
      <c r="AJ120" s="502">
        <v>3.2696428571428564</v>
      </c>
      <c r="AK120" s="502"/>
      <c r="AL120" s="503"/>
      <c r="AM120" s="500"/>
      <c r="AN120" s="501"/>
      <c r="AO120" s="501"/>
      <c r="AP120" s="501"/>
      <c r="AQ120" s="501"/>
      <c r="AR120" s="501"/>
      <c r="AS120" s="501"/>
      <c r="AT120" s="501"/>
      <c r="AU120" s="501"/>
      <c r="AV120" s="501"/>
      <c r="AW120" s="258"/>
      <c r="AX120" s="258"/>
      <c r="AY120" s="258"/>
      <c r="AZ120" s="258"/>
      <c r="BA120" s="258"/>
      <c r="BB120" s="258"/>
      <c r="BC120" s="258"/>
      <c r="BD120" s="258"/>
      <c r="BE120" s="258"/>
      <c r="BF120" s="258"/>
      <c r="BG120" s="258"/>
      <c r="BH120" s="258"/>
      <c r="BI120" s="258"/>
      <c r="BJ120" s="258"/>
      <c r="BK120" s="258"/>
      <c r="BL120" s="258"/>
      <c r="BM120" s="852"/>
      <c r="BN120" s="258"/>
      <c r="BO120" s="258"/>
      <c r="BP120" s="258"/>
      <c r="BQ120" s="258"/>
      <c r="BR120" s="258"/>
      <c r="BS120" s="258"/>
      <c r="BT120" s="258"/>
      <c r="BU120" s="258"/>
      <c r="BV120" s="258"/>
      <c r="BW120" s="258"/>
      <c r="BX120" s="258"/>
      <c r="BY120" s="258"/>
      <c r="BZ120" s="258"/>
      <c r="CA120" s="258"/>
      <c r="CB120" s="258"/>
      <c r="CC120" s="258"/>
      <c r="CD120" s="502"/>
      <c r="CE120" s="502"/>
      <c r="CF120" s="503"/>
      <c r="CG120" s="258"/>
      <c r="CH120" s="501"/>
      <c r="CI120" s="501"/>
      <c r="CJ120" s="501"/>
      <c r="CK120" s="501"/>
      <c r="CL120" s="501"/>
      <c r="CM120" s="501"/>
      <c r="CN120" s="501"/>
      <c r="CO120" s="501"/>
      <c r="CP120" s="258"/>
      <c r="CQ120" s="258"/>
      <c r="CR120" s="258"/>
      <c r="CS120" s="258"/>
      <c r="CT120" s="258"/>
      <c r="CU120" s="258"/>
      <c r="CV120" s="258"/>
      <c r="CW120" s="258"/>
      <c r="CX120" s="258"/>
      <c r="CY120" s="258"/>
      <c r="CZ120" s="258"/>
      <c r="DA120" s="258"/>
      <c r="DB120" s="258"/>
      <c r="DC120" s="258"/>
      <c r="DD120" s="258"/>
      <c r="DE120" s="258"/>
      <c r="DF120" s="852"/>
      <c r="DG120" s="258"/>
      <c r="DH120" s="258"/>
      <c r="DI120" s="258"/>
      <c r="DJ120" s="258"/>
      <c r="DK120" s="258"/>
      <c r="DL120" s="258"/>
      <c r="DM120" s="258"/>
      <c r="DN120" s="258"/>
      <c r="DO120" s="258"/>
      <c r="DP120" s="258"/>
      <c r="DQ120" s="258"/>
      <c r="DR120" s="258"/>
      <c r="DS120" s="258"/>
      <c r="DT120" s="258"/>
      <c r="DU120" s="258"/>
      <c r="DV120" s="258"/>
      <c r="DW120" s="502"/>
      <c r="DX120" s="502"/>
      <c r="DY120" s="503"/>
      <c r="DZ120" s="258"/>
      <c r="EA120" s="427"/>
      <c r="EB120" s="427"/>
      <c r="EC120" s="427"/>
      <c r="ED120" s="427"/>
      <c r="EE120" s="427"/>
      <c r="EF120" s="427"/>
      <c r="EG120" s="427"/>
      <c r="EH120" s="427"/>
      <c r="EI120" s="428"/>
    </row>
    <row r="121" spans="1:130" ht="13.5" customHeight="1">
      <c r="A121" s="268"/>
      <c r="B121" s="236"/>
      <c r="C121" s="236"/>
      <c r="D121" s="236"/>
      <c r="E121" s="453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  <c r="AK121" s="269"/>
      <c r="AL121" s="408"/>
      <c r="AM121" s="407"/>
      <c r="AN121" s="248"/>
      <c r="AO121" s="248"/>
      <c r="AP121" s="248"/>
      <c r="AQ121" s="248"/>
      <c r="AR121" s="248"/>
      <c r="AS121" s="248"/>
      <c r="AT121" s="248"/>
      <c r="AU121" s="248"/>
      <c r="AV121" s="248"/>
      <c r="AW121" s="349"/>
      <c r="AX121" s="349"/>
      <c r="AY121" s="349"/>
      <c r="AZ121" s="349"/>
      <c r="BA121" s="349"/>
      <c r="BB121" s="349"/>
      <c r="BC121" s="349"/>
      <c r="BD121" s="349"/>
      <c r="BE121" s="349"/>
      <c r="BF121" s="349"/>
      <c r="BG121" s="349"/>
      <c r="BH121" s="349"/>
      <c r="BI121" s="349"/>
      <c r="BJ121" s="269"/>
      <c r="BK121" s="269"/>
      <c r="BL121" s="269"/>
      <c r="BN121" s="349"/>
      <c r="BO121" s="269"/>
      <c r="BP121" s="269"/>
      <c r="BQ121" s="269"/>
      <c r="BR121" s="269"/>
      <c r="BS121" s="269"/>
      <c r="BT121" s="269"/>
      <c r="BU121" s="269"/>
      <c r="BV121" s="269"/>
      <c r="BW121" s="269"/>
      <c r="BX121" s="269"/>
      <c r="BY121" s="269"/>
      <c r="BZ121" s="269"/>
      <c r="CA121" s="269"/>
      <c r="CB121" s="269"/>
      <c r="CC121" s="269"/>
      <c r="CD121" s="269"/>
      <c r="CE121" s="269"/>
      <c r="CF121" s="408"/>
      <c r="CG121" s="349"/>
      <c r="CH121" s="248"/>
      <c r="CI121" s="248"/>
      <c r="CJ121" s="248"/>
      <c r="CK121" s="248"/>
      <c r="CL121" s="248"/>
      <c r="CM121" s="248"/>
      <c r="CN121" s="248"/>
      <c r="CO121" s="248"/>
      <c r="CP121" s="349"/>
      <c r="CQ121" s="349"/>
      <c r="CR121" s="349"/>
      <c r="CS121" s="349"/>
      <c r="CT121" s="349"/>
      <c r="CU121" s="349"/>
      <c r="CV121" s="349"/>
      <c r="CW121" s="349"/>
      <c r="CX121" s="349"/>
      <c r="CY121" s="349"/>
      <c r="CZ121" s="349"/>
      <c r="DA121" s="349"/>
      <c r="DB121" s="349"/>
      <c r="DC121" s="269"/>
      <c r="DD121" s="269"/>
      <c r="DE121" s="269"/>
      <c r="DG121" s="349"/>
      <c r="DH121" s="269"/>
      <c r="DI121" s="269"/>
      <c r="DJ121" s="269"/>
      <c r="DK121" s="269"/>
      <c r="DL121" s="269"/>
      <c r="DM121" s="269"/>
      <c r="DN121" s="269"/>
      <c r="DO121" s="269"/>
      <c r="DP121" s="269"/>
      <c r="DQ121" s="269"/>
      <c r="DR121" s="269"/>
      <c r="DS121" s="269"/>
      <c r="DT121" s="269"/>
      <c r="DU121" s="269"/>
      <c r="DV121" s="269"/>
      <c r="DW121" s="269"/>
      <c r="DX121" s="269"/>
      <c r="DY121" s="408"/>
      <c r="DZ121" s="349"/>
    </row>
    <row r="122" spans="1:130" ht="13.5" customHeight="1">
      <c r="A122" s="268"/>
      <c r="B122" s="236"/>
      <c r="C122" s="236"/>
      <c r="D122" s="236"/>
      <c r="E122" s="453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  <c r="AK122" s="269"/>
      <c r="AL122" s="408"/>
      <c r="AM122" s="407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349"/>
      <c r="AX122" s="349"/>
      <c r="AY122" s="349"/>
      <c r="AZ122" s="349"/>
      <c r="BA122" s="349"/>
      <c r="BB122" s="349"/>
      <c r="BC122" s="349"/>
      <c r="BD122" s="349"/>
      <c r="BE122" s="349"/>
      <c r="BF122" s="349"/>
      <c r="BG122" s="349"/>
      <c r="BH122" s="349"/>
      <c r="BI122" s="349"/>
      <c r="BJ122" s="269"/>
      <c r="BK122" s="269"/>
      <c r="BL122" s="269"/>
      <c r="BN122" s="349"/>
      <c r="BO122" s="269"/>
      <c r="BP122" s="269"/>
      <c r="BQ122" s="269"/>
      <c r="BR122" s="269"/>
      <c r="BS122" s="269"/>
      <c r="BT122" s="269"/>
      <c r="BU122" s="269"/>
      <c r="BV122" s="269"/>
      <c r="BW122" s="269"/>
      <c r="BX122" s="269"/>
      <c r="BY122" s="269"/>
      <c r="BZ122" s="269"/>
      <c r="CA122" s="269"/>
      <c r="CB122" s="269"/>
      <c r="CC122" s="269"/>
      <c r="CD122" s="269"/>
      <c r="CE122" s="269"/>
      <c r="CF122" s="408"/>
      <c r="CG122" s="349"/>
      <c r="CH122" s="248"/>
      <c r="CI122" s="248"/>
      <c r="CJ122" s="248"/>
      <c r="CK122" s="248"/>
      <c r="CL122" s="248"/>
      <c r="CM122" s="248"/>
      <c r="CN122" s="248"/>
      <c r="CO122" s="248"/>
      <c r="CP122" s="349"/>
      <c r="CQ122" s="349"/>
      <c r="CR122" s="349"/>
      <c r="CS122" s="349"/>
      <c r="CT122" s="349"/>
      <c r="CU122" s="349"/>
      <c r="CV122" s="349"/>
      <c r="CW122" s="349"/>
      <c r="CX122" s="349"/>
      <c r="CY122" s="349"/>
      <c r="CZ122" s="349"/>
      <c r="DA122" s="349"/>
      <c r="DB122" s="349"/>
      <c r="DC122" s="269"/>
      <c r="DD122" s="269"/>
      <c r="DE122" s="269"/>
      <c r="DG122" s="349"/>
      <c r="DH122" s="269"/>
      <c r="DI122" s="269"/>
      <c r="DJ122" s="269"/>
      <c r="DK122" s="269"/>
      <c r="DL122" s="269"/>
      <c r="DM122" s="269"/>
      <c r="DN122" s="269"/>
      <c r="DO122" s="269"/>
      <c r="DP122" s="269"/>
      <c r="DQ122" s="269"/>
      <c r="DR122" s="269"/>
      <c r="DS122" s="269"/>
      <c r="DT122" s="269"/>
      <c r="DU122" s="269"/>
      <c r="DV122" s="269"/>
      <c r="DW122" s="269"/>
      <c r="DX122" s="269"/>
      <c r="DY122" s="408"/>
      <c r="DZ122" s="349"/>
    </row>
    <row r="123" spans="1:130" ht="13.5" customHeight="1">
      <c r="A123" s="268"/>
      <c r="B123" s="236"/>
      <c r="C123" s="236"/>
      <c r="D123" s="236"/>
      <c r="E123" s="453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  <c r="AK123" s="269"/>
      <c r="AL123" s="408"/>
      <c r="AM123" s="407"/>
      <c r="AN123" s="248"/>
      <c r="AO123" s="248"/>
      <c r="AP123" s="248"/>
      <c r="AQ123" s="248"/>
      <c r="AR123" s="248"/>
      <c r="AS123" s="248"/>
      <c r="AT123" s="248"/>
      <c r="AU123" s="248"/>
      <c r="AV123" s="248"/>
      <c r="AW123" s="349"/>
      <c r="AX123" s="349"/>
      <c r="AY123" s="349"/>
      <c r="AZ123" s="349"/>
      <c r="BA123" s="349"/>
      <c r="BB123" s="349"/>
      <c r="BC123" s="349"/>
      <c r="BD123" s="349"/>
      <c r="BE123" s="349"/>
      <c r="BF123" s="349"/>
      <c r="BG123" s="349"/>
      <c r="BH123" s="349"/>
      <c r="BI123" s="349"/>
      <c r="BJ123" s="269"/>
      <c r="BK123" s="269"/>
      <c r="BL123" s="269"/>
      <c r="BN123" s="349"/>
      <c r="BO123" s="269"/>
      <c r="BP123" s="269"/>
      <c r="BQ123" s="269"/>
      <c r="BR123" s="269"/>
      <c r="BS123" s="269"/>
      <c r="BT123" s="269"/>
      <c r="BU123" s="269"/>
      <c r="BV123" s="269"/>
      <c r="BW123" s="269"/>
      <c r="BX123" s="269"/>
      <c r="BY123" s="269"/>
      <c r="BZ123" s="269"/>
      <c r="CA123" s="269"/>
      <c r="CB123" s="269"/>
      <c r="CC123" s="269"/>
      <c r="CD123" s="269"/>
      <c r="CE123" s="269"/>
      <c r="CF123" s="408"/>
      <c r="CG123" s="349"/>
      <c r="CH123" s="248"/>
      <c r="CI123" s="248"/>
      <c r="CJ123" s="248"/>
      <c r="CK123" s="248"/>
      <c r="CL123" s="248"/>
      <c r="CM123" s="248"/>
      <c r="CN123" s="248"/>
      <c r="CO123" s="248"/>
      <c r="CP123" s="349"/>
      <c r="CQ123" s="349"/>
      <c r="CR123" s="349"/>
      <c r="CS123" s="349"/>
      <c r="CT123" s="349"/>
      <c r="CU123" s="349"/>
      <c r="CV123" s="349"/>
      <c r="CW123" s="349"/>
      <c r="CX123" s="349"/>
      <c r="CY123" s="349"/>
      <c r="CZ123" s="349"/>
      <c r="DA123" s="349"/>
      <c r="DB123" s="349"/>
      <c r="DC123" s="269"/>
      <c r="DD123" s="269"/>
      <c r="DE123" s="269"/>
      <c r="DG123" s="349"/>
      <c r="DH123" s="269"/>
      <c r="DI123" s="269"/>
      <c r="DJ123" s="269"/>
      <c r="DK123" s="269"/>
      <c r="DL123" s="269"/>
      <c r="DM123" s="269"/>
      <c r="DN123" s="269"/>
      <c r="DO123" s="269"/>
      <c r="DP123" s="269"/>
      <c r="DQ123" s="269"/>
      <c r="DR123" s="269"/>
      <c r="DS123" s="269"/>
      <c r="DT123" s="269"/>
      <c r="DU123" s="269"/>
      <c r="DV123" s="269"/>
      <c r="DW123" s="269"/>
      <c r="DX123" s="269"/>
      <c r="DY123" s="408"/>
      <c r="DZ123" s="349"/>
    </row>
    <row r="124" spans="1:130" ht="13.5" customHeight="1">
      <c r="A124" s="268"/>
      <c r="B124" s="236"/>
      <c r="C124" s="236"/>
      <c r="D124" s="236"/>
      <c r="E124" s="453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269"/>
      <c r="AJ124" s="269"/>
      <c r="AK124" s="269"/>
      <c r="AL124" s="408"/>
      <c r="AM124" s="407"/>
      <c r="AN124" s="248"/>
      <c r="AO124" s="248"/>
      <c r="AP124" s="248"/>
      <c r="AQ124" s="248"/>
      <c r="AR124" s="248"/>
      <c r="AS124" s="248"/>
      <c r="AT124" s="248"/>
      <c r="AU124" s="248"/>
      <c r="AV124" s="248"/>
      <c r="AW124" s="349"/>
      <c r="AX124" s="349"/>
      <c r="AY124" s="349"/>
      <c r="AZ124" s="349"/>
      <c r="BA124" s="349"/>
      <c r="BB124" s="349"/>
      <c r="BC124" s="349"/>
      <c r="BD124" s="349"/>
      <c r="BE124" s="349"/>
      <c r="BF124" s="349"/>
      <c r="BG124" s="349"/>
      <c r="BH124" s="349"/>
      <c r="BI124" s="349"/>
      <c r="BN124" s="349"/>
      <c r="CD124" s="269"/>
      <c r="CE124" s="269"/>
      <c r="CF124" s="408"/>
      <c r="CG124" s="349"/>
      <c r="CH124" s="248"/>
      <c r="CI124" s="248"/>
      <c r="CJ124" s="248"/>
      <c r="CK124" s="248"/>
      <c r="CL124" s="248"/>
      <c r="CM124" s="248"/>
      <c r="CN124" s="248"/>
      <c r="CO124" s="248"/>
      <c r="CP124" s="349"/>
      <c r="CQ124" s="349"/>
      <c r="CR124" s="349"/>
      <c r="CS124" s="349"/>
      <c r="CT124" s="349"/>
      <c r="CU124" s="349"/>
      <c r="CV124" s="349"/>
      <c r="CW124" s="349"/>
      <c r="CX124" s="349"/>
      <c r="CY124" s="349"/>
      <c r="CZ124" s="349"/>
      <c r="DA124" s="349"/>
      <c r="DB124" s="349"/>
      <c r="DG124" s="349"/>
      <c r="DW124" s="269"/>
      <c r="DX124" s="269"/>
      <c r="DY124" s="408"/>
      <c r="DZ124" s="349"/>
    </row>
    <row r="125" spans="1:130" ht="13.5" customHeight="1">
      <c r="A125" s="268"/>
      <c r="B125" s="236"/>
      <c r="C125" s="236"/>
      <c r="D125" s="236"/>
      <c r="E125" s="453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  <c r="AE125" s="269"/>
      <c r="AF125" s="269"/>
      <c r="AG125" s="269"/>
      <c r="AH125" s="269"/>
      <c r="AI125" s="269"/>
      <c r="AJ125" s="269"/>
      <c r="AK125" s="269"/>
      <c r="AL125" s="408"/>
      <c r="AM125" s="407"/>
      <c r="AN125" s="248"/>
      <c r="AO125" s="248"/>
      <c r="AP125" s="248"/>
      <c r="AQ125" s="248"/>
      <c r="AR125" s="248"/>
      <c r="AS125" s="248"/>
      <c r="AT125" s="248"/>
      <c r="AU125" s="248"/>
      <c r="AV125" s="248"/>
      <c r="AW125" s="349"/>
      <c r="AX125" s="349"/>
      <c r="AY125" s="349"/>
      <c r="AZ125" s="349"/>
      <c r="BA125" s="349"/>
      <c r="BB125" s="349"/>
      <c r="BC125" s="349"/>
      <c r="BD125" s="349"/>
      <c r="BE125" s="349"/>
      <c r="BF125" s="349"/>
      <c r="BG125" s="349"/>
      <c r="BH125" s="349"/>
      <c r="BI125" s="349"/>
      <c r="BN125" s="349"/>
      <c r="CD125" s="269"/>
      <c r="CE125" s="269"/>
      <c r="CF125" s="408"/>
      <c r="CG125" s="349"/>
      <c r="CH125" s="248"/>
      <c r="CI125" s="248"/>
      <c r="CJ125" s="248"/>
      <c r="CK125" s="248"/>
      <c r="CL125" s="248"/>
      <c r="CM125" s="248"/>
      <c r="CN125" s="248"/>
      <c r="CO125" s="248"/>
      <c r="CP125" s="349"/>
      <c r="CQ125" s="349"/>
      <c r="CR125" s="349"/>
      <c r="CS125" s="349"/>
      <c r="CT125" s="349"/>
      <c r="CU125" s="349"/>
      <c r="CV125" s="349"/>
      <c r="CW125" s="349"/>
      <c r="CX125" s="349"/>
      <c r="CY125" s="349"/>
      <c r="CZ125" s="349"/>
      <c r="DA125" s="349"/>
      <c r="DB125" s="349"/>
      <c r="DG125" s="349"/>
      <c r="DW125" s="269"/>
      <c r="DX125" s="269"/>
      <c r="DY125" s="408"/>
      <c r="DZ125" s="349"/>
    </row>
    <row r="126" spans="1:130" ht="13.5" customHeight="1">
      <c r="A126" s="268"/>
      <c r="B126" s="236"/>
      <c r="C126" s="236"/>
      <c r="D126" s="236"/>
      <c r="E126" s="453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  <c r="AE126" s="269"/>
      <c r="AF126" s="269"/>
      <c r="AG126" s="269"/>
      <c r="AH126" s="269"/>
      <c r="AI126" s="269"/>
      <c r="AJ126" s="269"/>
      <c r="AK126" s="269"/>
      <c r="AL126" s="408"/>
      <c r="AM126" s="407"/>
      <c r="AN126" s="248"/>
      <c r="AO126" s="248"/>
      <c r="AP126" s="248"/>
      <c r="AQ126" s="248"/>
      <c r="AR126" s="248"/>
      <c r="AS126" s="248"/>
      <c r="AT126" s="248"/>
      <c r="AU126" s="248"/>
      <c r="AV126" s="248"/>
      <c r="AW126" s="349"/>
      <c r="AX126" s="349"/>
      <c r="AY126" s="349"/>
      <c r="AZ126" s="349"/>
      <c r="BA126" s="349"/>
      <c r="BB126" s="349"/>
      <c r="BC126" s="349"/>
      <c r="BD126" s="349"/>
      <c r="BE126" s="349"/>
      <c r="BF126" s="349"/>
      <c r="BG126" s="349"/>
      <c r="BH126" s="349"/>
      <c r="BI126" s="349"/>
      <c r="BN126" s="349"/>
      <c r="CD126" s="269"/>
      <c r="CE126" s="269"/>
      <c r="CF126" s="408"/>
      <c r="CG126" s="349"/>
      <c r="CH126" s="248"/>
      <c r="CI126" s="248"/>
      <c r="CJ126" s="248"/>
      <c r="CK126" s="248"/>
      <c r="CL126" s="248"/>
      <c r="CM126" s="248"/>
      <c r="CN126" s="248"/>
      <c r="CO126" s="248"/>
      <c r="CP126" s="349"/>
      <c r="CQ126" s="349"/>
      <c r="CR126" s="349"/>
      <c r="CS126" s="349"/>
      <c r="CT126" s="349"/>
      <c r="CU126" s="349"/>
      <c r="CV126" s="349"/>
      <c r="CW126" s="349"/>
      <c r="CX126" s="349"/>
      <c r="CY126" s="349"/>
      <c r="CZ126" s="349"/>
      <c r="DA126" s="349"/>
      <c r="DB126" s="349"/>
      <c r="DG126" s="349"/>
      <c r="DW126" s="269"/>
      <c r="DX126" s="269"/>
      <c r="DY126" s="408"/>
      <c r="DZ126" s="349"/>
    </row>
    <row r="127" spans="1:130" ht="13.5" customHeight="1">
      <c r="A127" s="268"/>
      <c r="B127" s="236"/>
      <c r="C127" s="236"/>
      <c r="D127" s="236"/>
      <c r="E127" s="453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  <c r="AH127" s="269"/>
      <c r="AI127" s="269"/>
      <c r="AJ127" s="269"/>
      <c r="AK127" s="269"/>
      <c r="AL127" s="408"/>
      <c r="AM127" s="407"/>
      <c r="AN127" s="248"/>
      <c r="AO127" s="248"/>
      <c r="AP127" s="248"/>
      <c r="AQ127" s="248"/>
      <c r="AR127" s="248"/>
      <c r="AS127" s="248"/>
      <c r="AT127" s="248"/>
      <c r="AU127" s="248"/>
      <c r="AV127" s="248"/>
      <c r="AW127" s="349"/>
      <c r="AX127" s="349"/>
      <c r="AY127" s="349"/>
      <c r="AZ127" s="349"/>
      <c r="BA127" s="349"/>
      <c r="BB127" s="349"/>
      <c r="BC127" s="349"/>
      <c r="BD127" s="349"/>
      <c r="BE127" s="349"/>
      <c r="BF127" s="349"/>
      <c r="BG127" s="349"/>
      <c r="BH127" s="349"/>
      <c r="BI127" s="349"/>
      <c r="BN127" s="349"/>
      <c r="CD127" s="269"/>
      <c r="CE127" s="269"/>
      <c r="CF127" s="408"/>
      <c r="CG127" s="349"/>
      <c r="CH127" s="248"/>
      <c r="CI127" s="248"/>
      <c r="CJ127" s="248"/>
      <c r="CK127" s="248"/>
      <c r="CL127" s="248"/>
      <c r="CM127" s="248"/>
      <c r="CN127" s="248"/>
      <c r="CO127" s="248"/>
      <c r="CP127" s="349"/>
      <c r="CQ127" s="349"/>
      <c r="CR127" s="349"/>
      <c r="CS127" s="349"/>
      <c r="CT127" s="349"/>
      <c r="CU127" s="349"/>
      <c r="CV127" s="349"/>
      <c r="CW127" s="349"/>
      <c r="CX127" s="349"/>
      <c r="CY127" s="349"/>
      <c r="CZ127" s="349"/>
      <c r="DA127" s="349"/>
      <c r="DB127" s="349"/>
      <c r="DG127" s="349"/>
      <c r="DW127" s="269"/>
      <c r="DX127" s="269"/>
      <c r="DY127" s="408"/>
      <c r="DZ127" s="349"/>
    </row>
    <row r="128" spans="1:130" ht="13.5" customHeight="1">
      <c r="A128" s="268"/>
      <c r="B128" s="236"/>
      <c r="C128" s="236"/>
      <c r="D128" s="236"/>
      <c r="E128" s="453"/>
      <c r="F128" s="269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  <c r="AK128" s="269"/>
      <c r="AL128" s="408"/>
      <c r="AM128" s="407"/>
      <c r="AN128" s="248"/>
      <c r="AO128" s="248"/>
      <c r="AP128" s="248"/>
      <c r="AQ128" s="248"/>
      <c r="AR128" s="248"/>
      <c r="AS128" s="248"/>
      <c r="AT128" s="248"/>
      <c r="AU128" s="248"/>
      <c r="AV128" s="248"/>
      <c r="AW128" s="349"/>
      <c r="AX128" s="349"/>
      <c r="AY128" s="349"/>
      <c r="AZ128" s="349"/>
      <c r="BA128" s="349"/>
      <c r="BB128" s="349"/>
      <c r="BC128" s="349"/>
      <c r="BD128" s="349"/>
      <c r="BE128" s="349"/>
      <c r="BF128" s="349"/>
      <c r="BG128" s="349"/>
      <c r="BH128" s="349"/>
      <c r="BI128" s="349"/>
      <c r="BN128" s="349"/>
      <c r="CD128" s="269"/>
      <c r="CE128" s="269"/>
      <c r="CF128" s="408"/>
      <c r="CG128" s="349"/>
      <c r="CH128" s="248"/>
      <c r="CI128" s="248"/>
      <c r="CJ128" s="248"/>
      <c r="CK128" s="248"/>
      <c r="CL128" s="248"/>
      <c r="CM128" s="248"/>
      <c r="CN128" s="248"/>
      <c r="CO128" s="248"/>
      <c r="CP128" s="349"/>
      <c r="CQ128" s="349"/>
      <c r="CR128" s="349"/>
      <c r="CS128" s="349"/>
      <c r="CT128" s="349"/>
      <c r="CU128" s="349"/>
      <c r="CV128" s="349"/>
      <c r="CW128" s="349"/>
      <c r="CX128" s="349"/>
      <c r="CY128" s="349"/>
      <c r="CZ128" s="349"/>
      <c r="DA128" s="349"/>
      <c r="DB128" s="349"/>
      <c r="DG128" s="349"/>
      <c r="DW128" s="269"/>
      <c r="DX128" s="269"/>
      <c r="DY128" s="408"/>
      <c r="DZ128" s="349"/>
    </row>
    <row r="129" spans="1:130" ht="13.5" customHeight="1">
      <c r="A129" s="268"/>
      <c r="B129" s="236"/>
      <c r="C129" s="236"/>
      <c r="D129" s="236"/>
      <c r="E129" s="453"/>
      <c r="F129" s="269"/>
      <c r="G129" s="269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  <c r="AE129" s="269"/>
      <c r="AF129" s="269"/>
      <c r="AG129" s="269"/>
      <c r="AH129" s="269"/>
      <c r="AI129" s="269"/>
      <c r="AJ129" s="269"/>
      <c r="AK129" s="269"/>
      <c r="AL129" s="408"/>
      <c r="AM129" s="407"/>
      <c r="AN129" s="248"/>
      <c r="AO129" s="248"/>
      <c r="AP129" s="248"/>
      <c r="AQ129" s="248"/>
      <c r="AR129" s="248"/>
      <c r="AS129" s="248"/>
      <c r="AT129" s="248"/>
      <c r="AU129" s="248"/>
      <c r="AV129" s="248"/>
      <c r="AW129" s="349"/>
      <c r="AX129" s="349"/>
      <c r="AY129" s="349"/>
      <c r="AZ129" s="349"/>
      <c r="BA129" s="349"/>
      <c r="BB129" s="349"/>
      <c r="BC129" s="349"/>
      <c r="BD129" s="349"/>
      <c r="BE129" s="349"/>
      <c r="BF129" s="349"/>
      <c r="BG129" s="349"/>
      <c r="BH129" s="349"/>
      <c r="BI129" s="349"/>
      <c r="BN129" s="349"/>
      <c r="CD129" s="269"/>
      <c r="CE129" s="269"/>
      <c r="CF129" s="408"/>
      <c r="CG129" s="349"/>
      <c r="CH129" s="248"/>
      <c r="CI129" s="248"/>
      <c r="CJ129" s="248"/>
      <c r="CK129" s="248"/>
      <c r="CL129" s="248"/>
      <c r="CM129" s="248"/>
      <c r="CN129" s="248"/>
      <c r="CO129" s="248"/>
      <c r="CP129" s="349"/>
      <c r="CQ129" s="349"/>
      <c r="CR129" s="349"/>
      <c r="CS129" s="349"/>
      <c r="CT129" s="349"/>
      <c r="CU129" s="349"/>
      <c r="CV129" s="349"/>
      <c r="CW129" s="349"/>
      <c r="CX129" s="349"/>
      <c r="CY129" s="349"/>
      <c r="CZ129" s="349"/>
      <c r="DA129" s="349"/>
      <c r="DB129" s="349"/>
      <c r="DG129" s="349"/>
      <c r="DW129" s="269"/>
      <c r="DX129" s="269"/>
      <c r="DY129" s="408"/>
      <c r="DZ129" s="349"/>
    </row>
    <row r="130" spans="1:130" ht="13.5" customHeight="1">
      <c r="A130" s="268"/>
      <c r="B130" s="236"/>
      <c r="C130" s="236"/>
      <c r="D130" s="236"/>
      <c r="E130" s="453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  <c r="AE130" s="269"/>
      <c r="AF130" s="269"/>
      <c r="AG130" s="269"/>
      <c r="AH130" s="269"/>
      <c r="AI130" s="269"/>
      <c r="AJ130" s="269"/>
      <c r="AK130" s="269"/>
      <c r="AL130" s="408"/>
      <c r="AM130" s="407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349"/>
      <c r="AX130" s="349"/>
      <c r="AY130" s="349"/>
      <c r="AZ130" s="349"/>
      <c r="BA130" s="349"/>
      <c r="BB130" s="349"/>
      <c r="BC130" s="349"/>
      <c r="BD130" s="349"/>
      <c r="BE130" s="349"/>
      <c r="BF130" s="349"/>
      <c r="BG130" s="349"/>
      <c r="BH130" s="349"/>
      <c r="BI130" s="349"/>
      <c r="BN130" s="349"/>
      <c r="CD130" s="269"/>
      <c r="CE130" s="269"/>
      <c r="CF130" s="408"/>
      <c r="CG130" s="349"/>
      <c r="CH130" s="248"/>
      <c r="CI130" s="248"/>
      <c r="CJ130" s="248"/>
      <c r="CK130" s="248"/>
      <c r="CL130" s="248"/>
      <c r="CM130" s="248"/>
      <c r="CN130" s="248"/>
      <c r="CO130" s="248"/>
      <c r="CP130" s="349"/>
      <c r="CQ130" s="349"/>
      <c r="CR130" s="349"/>
      <c r="CS130" s="349"/>
      <c r="CT130" s="349"/>
      <c r="CU130" s="349"/>
      <c r="CV130" s="349"/>
      <c r="CW130" s="349"/>
      <c r="CX130" s="349"/>
      <c r="CY130" s="349"/>
      <c r="CZ130" s="349"/>
      <c r="DA130" s="349"/>
      <c r="DB130" s="349"/>
      <c r="DG130" s="349"/>
      <c r="DW130" s="269"/>
      <c r="DX130" s="269"/>
      <c r="DY130" s="408"/>
      <c r="DZ130" s="349"/>
    </row>
    <row r="131" spans="1:130" ht="13.5" customHeight="1">
      <c r="A131" s="268"/>
      <c r="B131" s="236"/>
      <c r="C131" s="236"/>
      <c r="D131" s="236"/>
      <c r="E131" s="453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  <c r="AE131" s="269"/>
      <c r="AF131" s="269"/>
      <c r="AG131" s="269"/>
      <c r="AH131" s="269"/>
      <c r="AI131" s="269"/>
      <c r="AJ131" s="269"/>
      <c r="AK131" s="269"/>
      <c r="AL131" s="408"/>
      <c r="AM131" s="407"/>
      <c r="AN131" s="248"/>
      <c r="AO131" s="248"/>
      <c r="AP131" s="248"/>
      <c r="AQ131" s="248"/>
      <c r="AR131" s="248"/>
      <c r="AS131" s="248"/>
      <c r="AT131" s="248"/>
      <c r="AU131" s="248"/>
      <c r="AV131" s="248"/>
      <c r="AW131" s="349"/>
      <c r="AX131" s="349"/>
      <c r="AY131" s="349"/>
      <c r="AZ131" s="349"/>
      <c r="BA131" s="349"/>
      <c r="BB131" s="349"/>
      <c r="BC131" s="349"/>
      <c r="BD131" s="349"/>
      <c r="BE131" s="349"/>
      <c r="BF131" s="349"/>
      <c r="BG131" s="349"/>
      <c r="BH131" s="349"/>
      <c r="BI131" s="349"/>
      <c r="BN131" s="349"/>
      <c r="CD131" s="269"/>
      <c r="CE131" s="269"/>
      <c r="CF131" s="408"/>
      <c r="CG131" s="349"/>
      <c r="CH131" s="248"/>
      <c r="CI131" s="248"/>
      <c r="CJ131" s="248"/>
      <c r="CK131" s="248"/>
      <c r="CL131" s="248"/>
      <c r="CM131" s="248"/>
      <c r="CN131" s="248"/>
      <c r="CO131" s="248"/>
      <c r="CP131" s="349"/>
      <c r="CQ131" s="349"/>
      <c r="CR131" s="349"/>
      <c r="CS131" s="349"/>
      <c r="CT131" s="349"/>
      <c r="CU131" s="349"/>
      <c r="CV131" s="349"/>
      <c r="CW131" s="349"/>
      <c r="CX131" s="349"/>
      <c r="CY131" s="349"/>
      <c r="CZ131" s="349"/>
      <c r="DA131" s="349"/>
      <c r="DB131" s="349"/>
      <c r="DG131" s="349"/>
      <c r="DW131" s="269"/>
      <c r="DX131" s="269"/>
      <c r="DY131" s="408"/>
      <c r="DZ131" s="349"/>
    </row>
    <row r="132" spans="1:130" ht="13.5" customHeight="1">
      <c r="A132" s="268"/>
      <c r="B132" s="236"/>
      <c r="C132" s="236"/>
      <c r="D132" s="236"/>
      <c r="E132" s="453"/>
      <c r="F132" s="269"/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  <c r="Q132" s="269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  <c r="AE132" s="269"/>
      <c r="AF132" s="269"/>
      <c r="AG132" s="269"/>
      <c r="AH132" s="269"/>
      <c r="AI132" s="269"/>
      <c r="AJ132" s="269"/>
      <c r="AK132" s="269"/>
      <c r="AL132" s="408"/>
      <c r="AM132" s="407"/>
      <c r="AN132" s="248"/>
      <c r="AO132" s="248"/>
      <c r="AP132" s="248"/>
      <c r="AQ132" s="248"/>
      <c r="AR132" s="248"/>
      <c r="AS132" s="248"/>
      <c r="AT132" s="248"/>
      <c r="AU132" s="248"/>
      <c r="AV132" s="248"/>
      <c r="AW132" s="349"/>
      <c r="AX132" s="349"/>
      <c r="AY132" s="349"/>
      <c r="AZ132" s="349"/>
      <c r="BA132" s="349"/>
      <c r="BB132" s="349"/>
      <c r="BC132" s="349"/>
      <c r="BD132" s="349"/>
      <c r="BE132" s="349"/>
      <c r="BF132" s="349"/>
      <c r="BG132" s="349"/>
      <c r="BH132" s="349"/>
      <c r="BI132" s="349"/>
      <c r="BN132" s="349"/>
      <c r="CD132" s="269"/>
      <c r="CE132" s="269"/>
      <c r="CF132" s="408"/>
      <c r="CG132" s="349"/>
      <c r="CH132" s="248"/>
      <c r="CI132" s="248"/>
      <c r="CJ132" s="248"/>
      <c r="CK132" s="248"/>
      <c r="CL132" s="248"/>
      <c r="CM132" s="248"/>
      <c r="CN132" s="248"/>
      <c r="CO132" s="248"/>
      <c r="CP132" s="349"/>
      <c r="CQ132" s="349"/>
      <c r="CR132" s="349"/>
      <c r="CS132" s="349"/>
      <c r="CT132" s="349"/>
      <c r="CU132" s="349"/>
      <c r="CV132" s="349"/>
      <c r="CW132" s="349"/>
      <c r="CX132" s="349"/>
      <c r="CY132" s="349"/>
      <c r="CZ132" s="349"/>
      <c r="DA132" s="349"/>
      <c r="DB132" s="349"/>
      <c r="DG132" s="349"/>
      <c r="DW132" s="269"/>
      <c r="DX132" s="269"/>
      <c r="DY132" s="408"/>
      <c r="DZ132" s="349"/>
    </row>
    <row r="133" spans="1:130" ht="13.5" customHeight="1">
      <c r="A133" s="268"/>
      <c r="B133" s="236"/>
      <c r="C133" s="236"/>
      <c r="D133" s="236"/>
      <c r="E133" s="453"/>
      <c r="F133" s="269"/>
      <c r="G133" s="269"/>
      <c r="H133" s="269"/>
      <c r="I133" s="269"/>
      <c r="J133" s="269"/>
      <c r="K133" s="269"/>
      <c r="L133" s="269"/>
      <c r="M133" s="269"/>
      <c r="N133" s="269"/>
      <c r="O133" s="269"/>
      <c r="P133" s="269"/>
      <c r="Q133" s="269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  <c r="AE133" s="269"/>
      <c r="AF133" s="269"/>
      <c r="AG133" s="269"/>
      <c r="AH133" s="269"/>
      <c r="AI133" s="269"/>
      <c r="AJ133" s="269"/>
      <c r="AK133" s="269"/>
      <c r="AL133" s="408"/>
      <c r="AM133" s="407"/>
      <c r="AN133" s="248"/>
      <c r="AO133" s="248"/>
      <c r="AP133" s="248"/>
      <c r="AQ133" s="248"/>
      <c r="AR133" s="248"/>
      <c r="AS133" s="248"/>
      <c r="AT133" s="248"/>
      <c r="AU133" s="248"/>
      <c r="AV133" s="248"/>
      <c r="AW133" s="349"/>
      <c r="AX133" s="349"/>
      <c r="AY133" s="349"/>
      <c r="AZ133" s="349"/>
      <c r="BA133" s="349"/>
      <c r="BB133" s="349"/>
      <c r="BC133" s="349"/>
      <c r="BD133" s="349"/>
      <c r="BE133" s="349"/>
      <c r="BF133" s="349"/>
      <c r="BG133" s="349"/>
      <c r="BH133" s="349"/>
      <c r="BI133" s="349"/>
      <c r="BN133" s="349"/>
      <c r="CD133" s="269"/>
      <c r="CE133" s="269"/>
      <c r="CF133" s="408"/>
      <c r="CG133" s="349"/>
      <c r="CH133" s="248"/>
      <c r="CI133" s="248"/>
      <c r="CJ133" s="248"/>
      <c r="CK133" s="248"/>
      <c r="CL133" s="248"/>
      <c r="CM133" s="248"/>
      <c r="CN133" s="248"/>
      <c r="CO133" s="248"/>
      <c r="CP133" s="349"/>
      <c r="CQ133" s="349"/>
      <c r="CR133" s="349"/>
      <c r="CS133" s="349"/>
      <c r="CT133" s="349"/>
      <c r="CU133" s="349"/>
      <c r="CV133" s="349"/>
      <c r="CW133" s="349"/>
      <c r="CX133" s="349"/>
      <c r="CY133" s="349"/>
      <c r="CZ133" s="349"/>
      <c r="DA133" s="349"/>
      <c r="DB133" s="349"/>
      <c r="DG133" s="349"/>
      <c r="DW133" s="269"/>
      <c r="DX133" s="269"/>
      <c r="DY133" s="408"/>
      <c r="DZ133" s="349"/>
    </row>
    <row r="134" spans="1:130" ht="13.5" customHeight="1">
      <c r="A134" s="268"/>
      <c r="B134" s="236"/>
      <c r="C134" s="236"/>
      <c r="D134" s="236"/>
      <c r="E134" s="453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  <c r="AE134" s="269"/>
      <c r="AF134" s="269"/>
      <c r="AG134" s="269"/>
      <c r="AH134" s="269"/>
      <c r="AI134" s="269"/>
      <c r="AJ134" s="269"/>
      <c r="AK134" s="269"/>
      <c r="AL134" s="408"/>
      <c r="AM134" s="407"/>
      <c r="AN134" s="248"/>
      <c r="AO134" s="248"/>
      <c r="AP134" s="248"/>
      <c r="AQ134" s="248"/>
      <c r="AR134" s="248"/>
      <c r="AS134" s="248"/>
      <c r="AT134" s="248"/>
      <c r="AU134" s="248"/>
      <c r="AV134" s="248"/>
      <c r="AW134" s="349"/>
      <c r="AX134" s="349"/>
      <c r="AY134" s="349"/>
      <c r="AZ134" s="349"/>
      <c r="BA134" s="349"/>
      <c r="BB134" s="349"/>
      <c r="BC134" s="349"/>
      <c r="BD134" s="349"/>
      <c r="BE134" s="349"/>
      <c r="BF134" s="349"/>
      <c r="BG134" s="349"/>
      <c r="BH134" s="349"/>
      <c r="BI134" s="349"/>
      <c r="BN134" s="349"/>
      <c r="CD134" s="269"/>
      <c r="CE134" s="269"/>
      <c r="CF134" s="408"/>
      <c r="CG134" s="349"/>
      <c r="CH134" s="248"/>
      <c r="CI134" s="248"/>
      <c r="CJ134" s="248"/>
      <c r="CK134" s="248"/>
      <c r="CL134" s="248"/>
      <c r="CM134" s="248"/>
      <c r="CN134" s="248"/>
      <c r="CO134" s="248"/>
      <c r="CP134" s="349"/>
      <c r="CQ134" s="349"/>
      <c r="CR134" s="349"/>
      <c r="CS134" s="349"/>
      <c r="CT134" s="349"/>
      <c r="CU134" s="349"/>
      <c r="CV134" s="349"/>
      <c r="CW134" s="349"/>
      <c r="CX134" s="349"/>
      <c r="CY134" s="349"/>
      <c r="CZ134" s="349"/>
      <c r="DA134" s="349"/>
      <c r="DB134" s="349"/>
      <c r="DG134" s="349"/>
      <c r="DW134" s="269"/>
      <c r="DX134" s="269"/>
      <c r="DY134" s="408"/>
      <c r="DZ134" s="349"/>
    </row>
    <row r="135" spans="1:130" ht="13.5" customHeight="1">
      <c r="A135" s="268"/>
      <c r="B135" s="236"/>
      <c r="C135" s="236"/>
      <c r="D135" s="236"/>
      <c r="E135" s="453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  <c r="AE135" s="269"/>
      <c r="AF135" s="269"/>
      <c r="AG135" s="269"/>
      <c r="AH135" s="269"/>
      <c r="AI135" s="269"/>
      <c r="AJ135" s="269"/>
      <c r="AK135" s="269"/>
      <c r="AL135" s="408"/>
      <c r="AM135" s="407"/>
      <c r="AN135" s="248"/>
      <c r="AO135" s="248"/>
      <c r="AP135" s="248"/>
      <c r="AQ135" s="248"/>
      <c r="AR135" s="248"/>
      <c r="AS135" s="248"/>
      <c r="AT135" s="248"/>
      <c r="AU135" s="248"/>
      <c r="AV135" s="248"/>
      <c r="AW135" s="349"/>
      <c r="AX135" s="349"/>
      <c r="AY135" s="349"/>
      <c r="AZ135" s="349"/>
      <c r="BA135" s="349"/>
      <c r="BB135" s="349"/>
      <c r="BC135" s="349"/>
      <c r="BD135" s="349"/>
      <c r="BE135" s="349"/>
      <c r="BF135" s="349"/>
      <c r="BG135" s="349"/>
      <c r="BH135" s="349"/>
      <c r="BI135" s="349"/>
      <c r="BN135" s="349"/>
      <c r="CD135" s="269"/>
      <c r="CE135" s="269"/>
      <c r="CF135" s="408"/>
      <c r="CG135" s="349"/>
      <c r="CH135" s="248"/>
      <c r="CI135" s="248"/>
      <c r="CJ135" s="248"/>
      <c r="CK135" s="248"/>
      <c r="CL135" s="248"/>
      <c r="CM135" s="248"/>
      <c r="CN135" s="248"/>
      <c r="CO135" s="248"/>
      <c r="CP135" s="349"/>
      <c r="CQ135" s="349"/>
      <c r="CR135" s="349"/>
      <c r="CS135" s="349"/>
      <c r="CT135" s="349"/>
      <c r="CU135" s="349"/>
      <c r="CV135" s="349"/>
      <c r="CW135" s="349"/>
      <c r="CX135" s="349"/>
      <c r="CY135" s="349"/>
      <c r="CZ135" s="349"/>
      <c r="DA135" s="349"/>
      <c r="DB135" s="349"/>
      <c r="DG135" s="349"/>
      <c r="DW135" s="269"/>
      <c r="DX135" s="269"/>
      <c r="DY135" s="408"/>
      <c r="DZ135" s="349"/>
    </row>
    <row r="136" spans="1:130" ht="13.5" customHeight="1">
      <c r="A136" s="268"/>
      <c r="B136" s="236"/>
      <c r="C136" s="236"/>
      <c r="D136" s="236"/>
      <c r="E136" s="453"/>
      <c r="F136" s="269"/>
      <c r="G136" s="269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  <c r="AE136" s="269"/>
      <c r="AF136" s="269"/>
      <c r="AG136" s="269"/>
      <c r="AH136" s="269"/>
      <c r="AI136" s="269"/>
      <c r="AJ136" s="269"/>
      <c r="AK136" s="269"/>
      <c r="AL136" s="408"/>
      <c r="AM136" s="407"/>
      <c r="AN136" s="248"/>
      <c r="AO136" s="248"/>
      <c r="AP136" s="248"/>
      <c r="AQ136" s="248"/>
      <c r="AR136" s="248"/>
      <c r="AS136" s="248"/>
      <c r="AT136" s="248"/>
      <c r="AU136" s="248"/>
      <c r="AV136" s="248"/>
      <c r="AW136" s="349"/>
      <c r="AX136" s="349"/>
      <c r="AY136" s="349"/>
      <c r="AZ136" s="349"/>
      <c r="BA136" s="349"/>
      <c r="BB136" s="349"/>
      <c r="BC136" s="349"/>
      <c r="BD136" s="349"/>
      <c r="BE136" s="349"/>
      <c r="BF136" s="349"/>
      <c r="BG136" s="349"/>
      <c r="BH136" s="349"/>
      <c r="BI136" s="349"/>
      <c r="BN136" s="349"/>
      <c r="CD136" s="269"/>
      <c r="CE136" s="269"/>
      <c r="CF136" s="408"/>
      <c r="CG136" s="349"/>
      <c r="CH136" s="248"/>
      <c r="CI136" s="248"/>
      <c r="CJ136" s="248"/>
      <c r="CK136" s="248"/>
      <c r="CL136" s="248"/>
      <c r="CM136" s="248"/>
      <c r="CN136" s="248"/>
      <c r="CO136" s="248"/>
      <c r="CP136" s="349"/>
      <c r="CQ136" s="349"/>
      <c r="CR136" s="349"/>
      <c r="CS136" s="349"/>
      <c r="CT136" s="349"/>
      <c r="CU136" s="349"/>
      <c r="CV136" s="349"/>
      <c r="CW136" s="349"/>
      <c r="CX136" s="349"/>
      <c r="CY136" s="349"/>
      <c r="CZ136" s="349"/>
      <c r="DA136" s="349"/>
      <c r="DB136" s="349"/>
      <c r="DG136" s="349"/>
      <c r="DW136" s="269"/>
      <c r="DX136" s="269"/>
      <c r="DY136" s="408"/>
      <c r="DZ136" s="349"/>
    </row>
    <row r="137" spans="1:130" ht="13.5" customHeight="1">
      <c r="A137" s="268"/>
      <c r="B137" s="236"/>
      <c r="C137" s="236"/>
      <c r="D137" s="236"/>
      <c r="E137" s="453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  <c r="AE137" s="269"/>
      <c r="AF137" s="269"/>
      <c r="AG137" s="269"/>
      <c r="AH137" s="269"/>
      <c r="AI137" s="269"/>
      <c r="AJ137" s="269"/>
      <c r="AK137" s="269"/>
      <c r="AL137" s="408"/>
      <c r="AM137" s="407"/>
      <c r="AN137" s="248"/>
      <c r="AO137" s="248"/>
      <c r="AP137" s="248"/>
      <c r="AQ137" s="248"/>
      <c r="AR137" s="248"/>
      <c r="AS137" s="248"/>
      <c r="AT137" s="248"/>
      <c r="AU137" s="248"/>
      <c r="AV137" s="248"/>
      <c r="AW137" s="349"/>
      <c r="AX137" s="349"/>
      <c r="AY137" s="349"/>
      <c r="AZ137" s="349"/>
      <c r="BA137" s="349"/>
      <c r="BB137" s="349"/>
      <c r="BC137" s="349"/>
      <c r="BD137" s="349"/>
      <c r="BE137" s="349"/>
      <c r="BF137" s="349"/>
      <c r="BG137" s="349"/>
      <c r="BH137" s="349"/>
      <c r="BI137" s="349"/>
      <c r="BN137" s="349"/>
      <c r="CD137" s="269"/>
      <c r="CE137" s="269"/>
      <c r="CF137" s="408"/>
      <c r="CG137" s="349"/>
      <c r="CH137" s="248"/>
      <c r="CI137" s="248"/>
      <c r="CJ137" s="248"/>
      <c r="CK137" s="248"/>
      <c r="CL137" s="248"/>
      <c r="CM137" s="248"/>
      <c r="CN137" s="248"/>
      <c r="CO137" s="248"/>
      <c r="CP137" s="349"/>
      <c r="CQ137" s="349"/>
      <c r="CR137" s="349"/>
      <c r="CS137" s="349"/>
      <c r="CT137" s="349"/>
      <c r="CU137" s="349"/>
      <c r="CV137" s="349"/>
      <c r="CW137" s="349"/>
      <c r="CX137" s="349"/>
      <c r="CY137" s="349"/>
      <c r="CZ137" s="349"/>
      <c r="DA137" s="349"/>
      <c r="DB137" s="349"/>
      <c r="DG137" s="349"/>
      <c r="DW137" s="269"/>
      <c r="DX137" s="269"/>
      <c r="DY137" s="408"/>
      <c r="DZ137" s="349"/>
    </row>
    <row r="138" spans="1:130" ht="13.5" customHeight="1">
      <c r="A138" s="268"/>
      <c r="B138" s="236"/>
      <c r="C138" s="236"/>
      <c r="D138" s="236"/>
      <c r="E138" s="453"/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  <c r="AE138" s="269"/>
      <c r="AF138" s="269"/>
      <c r="AG138" s="269"/>
      <c r="AH138" s="269"/>
      <c r="AI138" s="269"/>
      <c r="AJ138" s="269"/>
      <c r="AK138" s="269"/>
      <c r="AL138" s="408"/>
      <c r="AM138" s="407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349"/>
      <c r="AX138" s="349"/>
      <c r="AY138" s="349"/>
      <c r="AZ138" s="349"/>
      <c r="BA138" s="349"/>
      <c r="BB138" s="349"/>
      <c r="BC138" s="349"/>
      <c r="BD138" s="349"/>
      <c r="BE138" s="349"/>
      <c r="BF138" s="349"/>
      <c r="BG138" s="349"/>
      <c r="BH138" s="349"/>
      <c r="BI138" s="349"/>
      <c r="BN138" s="349"/>
      <c r="CD138" s="269"/>
      <c r="CE138" s="269"/>
      <c r="CF138" s="408"/>
      <c r="CG138" s="349"/>
      <c r="CH138" s="248"/>
      <c r="CI138" s="248"/>
      <c r="CJ138" s="248"/>
      <c r="CK138" s="248"/>
      <c r="CL138" s="248"/>
      <c r="CM138" s="248"/>
      <c r="CN138" s="248"/>
      <c r="CO138" s="248"/>
      <c r="CP138" s="349"/>
      <c r="CQ138" s="349"/>
      <c r="CR138" s="349"/>
      <c r="CS138" s="349"/>
      <c r="CT138" s="349"/>
      <c r="CU138" s="349"/>
      <c r="CV138" s="349"/>
      <c r="CW138" s="349"/>
      <c r="CX138" s="349"/>
      <c r="CY138" s="349"/>
      <c r="CZ138" s="349"/>
      <c r="DA138" s="349"/>
      <c r="DB138" s="349"/>
      <c r="DG138" s="349"/>
      <c r="DW138" s="269"/>
      <c r="DX138" s="269"/>
      <c r="DY138" s="408"/>
      <c r="DZ138" s="349"/>
    </row>
    <row r="139" spans="1:130" ht="13.5" customHeight="1">
      <c r="A139" s="268"/>
      <c r="B139" s="236"/>
      <c r="C139" s="236"/>
      <c r="D139" s="236"/>
      <c r="E139" s="453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  <c r="AE139" s="269"/>
      <c r="AF139" s="269"/>
      <c r="AG139" s="269"/>
      <c r="AH139" s="269"/>
      <c r="AI139" s="269"/>
      <c r="AJ139" s="269"/>
      <c r="AK139" s="269"/>
      <c r="AL139" s="408"/>
      <c r="AM139" s="407"/>
      <c r="AN139" s="248"/>
      <c r="AO139" s="248"/>
      <c r="AP139" s="248"/>
      <c r="AQ139" s="248"/>
      <c r="AR139" s="248"/>
      <c r="AS139" s="248"/>
      <c r="AT139" s="248"/>
      <c r="AU139" s="248"/>
      <c r="AV139" s="248"/>
      <c r="AW139" s="349"/>
      <c r="AX139" s="349"/>
      <c r="AY139" s="349"/>
      <c r="AZ139" s="349"/>
      <c r="BA139" s="349"/>
      <c r="BB139" s="349"/>
      <c r="BC139" s="349"/>
      <c r="BD139" s="349"/>
      <c r="BE139" s="349"/>
      <c r="BF139" s="349"/>
      <c r="BG139" s="349"/>
      <c r="BH139" s="349"/>
      <c r="BI139" s="349"/>
      <c r="BN139" s="349"/>
      <c r="CD139" s="269"/>
      <c r="CE139" s="269"/>
      <c r="CF139" s="408"/>
      <c r="CG139" s="349"/>
      <c r="CH139" s="248"/>
      <c r="CI139" s="248"/>
      <c r="CJ139" s="248"/>
      <c r="CK139" s="248"/>
      <c r="CL139" s="248"/>
      <c r="CM139" s="248"/>
      <c r="CN139" s="248"/>
      <c r="CO139" s="248"/>
      <c r="CP139" s="349"/>
      <c r="CQ139" s="349"/>
      <c r="CR139" s="349"/>
      <c r="CS139" s="349"/>
      <c r="CT139" s="349"/>
      <c r="CU139" s="349"/>
      <c r="CV139" s="349"/>
      <c r="CW139" s="349"/>
      <c r="CX139" s="349"/>
      <c r="CY139" s="349"/>
      <c r="CZ139" s="349"/>
      <c r="DA139" s="349"/>
      <c r="DB139" s="349"/>
      <c r="DG139" s="349"/>
      <c r="DW139" s="269"/>
      <c r="DX139" s="269"/>
      <c r="DY139" s="408"/>
      <c r="DZ139" s="349"/>
    </row>
    <row r="140" spans="1:139" ht="13.5" customHeight="1">
      <c r="A140" s="256">
        <v>31</v>
      </c>
      <c r="B140" s="485" t="s">
        <v>38</v>
      </c>
      <c r="C140" s="486" t="s">
        <v>39</v>
      </c>
      <c r="D140" s="509"/>
      <c r="E140" s="359"/>
      <c r="F140" s="359"/>
      <c r="G140" s="258"/>
      <c r="H140" s="258"/>
      <c r="I140" s="258"/>
      <c r="J140" s="258"/>
      <c r="K140" s="258"/>
      <c r="L140" s="355"/>
      <c r="M140" s="355"/>
      <c r="N140" s="355"/>
      <c r="O140" s="355"/>
      <c r="P140" s="355"/>
      <c r="Q140" s="355"/>
      <c r="R140" s="355"/>
      <c r="S140" s="355"/>
      <c r="T140" s="355"/>
      <c r="U140" s="258"/>
      <c r="V140" s="258"/>
      <c r="W140" s="258"/>
      <c r="X140" s="258"/>
      <c r="Y140" s="258"/>
      <c r="Z140" s="258"/>
      <c r="AA140" s="258"/>
      <c r="AB140" s="258"/>
      <c r="AC140" s="258"/>
      <c r="AD140" s="258"/>
      <c r="AE140" s="258"/>
      <c r="AF140" s="258"/>
      <c r="AG140" s="258"/>
      <c r="AH140" s="258"/>
      <c r="AI140" s="359"/>
      <c r="AJ140" s="435"/>
      <c r="AK140" s="435"/>
      <c r="AL140" s="481"/>
      <c r="AM140" s="488"/>
      <c r="AN140" s="489"/>
      <c r="AO140" s="489"/>
      <c r="AP140" s="489"/>
      <c r="AQ140" s="489"/>
      <c r="AR140" s="489"/>
      <c r="AS140" s="489"/>
      <c r="AT140" s="489"/>
      <c r="AU140" s="489"/>
      <c r="AV140" s="489"/>
      <c r="AW140" s="258"/>
      <c r="AX140" s="258"/>
      <c r="AY140" s="258"/>
      <c r="AZ140" s="258"/>
      <c r="BA140" s="258"/>
      <c r="BB140" s="258"/>
      <c r="BC140" s="258"/>
      <c r="BD140" s="258"/>
      <c r="BE140" s="258"/>
      <c r="BF140" s="258"/>
      <c r="BG140" s="258"/>
      <c r="BH140" s="258"/>
      <c r="BI140" s="258"/>
      <c r="BJ140" s="359"/>
      <c r="BK140" s="359"/>
      <c r="BL140" s="359"/>
      <c r="BM140" s="848"/>
      <c r="BN140" s="258"/>
      <c r="BO140" s="359"/>
      <c r="BP140" s="359"/>
      <c r="BQ140" s="359"/>
      <c r="BR140" s="359"/>
      <c r="BS140" s="359"/>
      <c r="BT140" s="359"/>
      <c r="BU140" s="359"/>
      <c r="BV140" s="359"/>
      <c r="BW140" s="359"/>
      <c r="BX140" s="359"/>
      <c r="BY140" s="359"/>
      <c r="BZ140" s="359"/>
      <c r="CA140" s="359"/>
      <c r="CB140" s="359"/>
      <c r="CC140" s="359"/>
      <c r="CD140" s="435"/>
      <c r="CE140" s="435"/>
      <c r="CF140" s="481"/>
      <c r="CG140" s="258"/>
      <c r="CH140" s="489"/>
      <c r="CI140" s="489"/>
      <c r="CJ140" s="489"/>
      <c r="CK140" s="489"/>
      <c r="CL140" s="489"/>
      <c r="CM140" s="489"/>
      <c r="CN140" s="489"/>
      <c r="CO140" s="489"/>
      <c r="CP140" s="258"/>
      <c r="CQ140" s="258"/>
      <c r="CR140" s="258"/>
      <c r="CS140" s="258"/>
      <c r="CT140" s="258"/>
      <c r="CU140" s="258"/>
      <c r="CV140" s="258"/>
      <c r="CW140" s="258"/>
      <c r="CX140" s="258"/>
      <c r="CY140" s="258"/>
      <c r="CZ140" s="258"/>
      <c r="DA140" s="258"/>
      <c r="DB140" s="258"/>
      <c r="DC140" s="359"/>
      <c r="DD140" s="359"/>
      <c r="DE140" s="359"/>
      <c r="DF140" s="848"/>
      <c r="DG140" s="258"/>
      <c r="DH140" s="359"/>
      <c r="DI140" s="359"/>
      <c r="DJ140" s="359"/>
      <c r="DK140" s="359"/>
      <c r="DL140" s="359"/>
      <c r="DM140" s="359"/>
      <c r="DN140" s="359"/>
      <c r="DO140" s="359"/>
      <c r="DP140" s="359"/>
      <c r="DQ140" s="359"/>
      <c r="DR140" s="359"/>
      <c r="DS140" s="359"/>
      <c r="DT140" s="359"/>
      <c r="DU140" s="359"/>
      <c r="DV140" s="359"/>
      <c r="DW140" s="435"/>
      <c r="DX140" s="435"/>
      <c r="DY140" s="481"/>
      <c r="DZ140" s="258"/>
      <c r="EA140" s="433"/>
      <c r="EB140" s="433"/>
      <c r="EC140" s="433"/>
      <c r="ED140" s="433"/>
      <c r="EE140" s="433"/>
      <c r="EF140" s="433"/>
      <c r="EG140" s="433"/>
      <c r="EH140" s="433"/>
      <c r="EI140" s="430"/>
    </row>
    <row r="141" spans="1:139" ht="13.5" customHeight="1">
      <c r="A141" s="256" t="e">
        <v>#REF!</v>
      </c>
      <c r="B141" s="485" t="s">
        <v>34</v>
      </c>
      <c r="C141" s="504" t="s">
        <v>412</v>
      </c>
      <c r="D141" s="504"/>
      <c r="E141" s="258"/>
      <c r="F141" s="434"/>
      <c r="G141" s="258"/>
      <c r="H141" s="258"/>
      <c r="I141" s="258"/>
      <c r="J141" s="258"/>
      <c r="K141" s="258"/>
      <c r="L141" s="355"/>
      <c r="M141" s="355"/>
      <c r="N141" s="355"/>
      <c r="O141" s="355"/>
      <c r="P141" s="355"/>
      <c r="Q141" s="355"/>
      <c r="R141" s="355"/>
      <c r="S141" s="355"/>
      <c r="T141" s="355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/>
      <c r="AF141" s="258"/>
      <c r="AG141" s="258"/>
      <c r="AH141" s="258"/>
      <c r="AI141" s="258"/>
      <c r="AJ141" s="426"/>
      <c r="AK141" s="426"/>
      <c r="AL141" s="259"/>
      <c r="AM141" s="500"/>
      <c r="AN141" s="501"/>
      <c r="AO141" s="501"/>
      <c r="AP141" s="501"/>
      <c r="AQ141" s="501"/>
      <c r="AR141" s="501"/>
      <c r="AS141" s="501"/>
      <c r="AT141" s="501"/>
      <c r="AU141" s="501"/>
      <c r="AV141" s="501"/>
      <c r="AW141" s="258"/>
      <c r="AX141" s="258"/>
      <c r="AY141" s="258"/>
      <c r="AZ141" s="258"/>
      <c r="BA141" s="258"/>
      <c r="BB141" s="258"/>
      <c r="BC141" s="258"/>
      <c r="BD141" s="258"/>
      <c r="BE141" s="258"/>
      <c r="BF141" s="258"/>
      <c r="BG141" s="258"/>
      <c r="BH141" s="258"/>
      <c r="BI141" s="258"/>
      <c r="BJ141" s="258"/>
      <c r="BK141" s="258"/>
      <c r="BL141" s="258"/>
      <c r="BM141" s="852"/>
      <c r="BN141" s="258"/>
      <c r="BO141" s="258"/>
      <c r="BP141" s="258"/>
      <c r="BQ141" s="258"/>
      <c r="BR141" s="258"/>
      <c r="BS141" s="258"/>
      <c r="BT141" s="258"/>
      <c r="BU141" s="258"/>
      <c r="BV141" s="258"/>
      <c r="BW141" s="258"/>
      <c r="BX141" s="258"/>
      <c r="BY141" s="258"/>
      <c r="BZ141" s="258"/>
      <c r="CA141" s="258"/>
      <c r="CB141" s="258"/>
      <c r="CC141" s="258"/>
      <c r="CD141" s="426"/>
      <c r="CE141" s="426"/>
      <c r="CF141" s="259"/>
      <c r="CG141" s="258"/>
      <c r="CH141" s="501"/>
      <c r="CI141" s="501"/>
      <c r="CJ141" s="501"/>
      <c r="CK141" s="501"/>
      <c r="CL141" s="501"/>
      <c r="CM141" s="501"/>
      <c r="CN141" s="501"/>
      <c r="CO141" s="501"/>
      <c r="CP141" s="258"/>
      <c r="CQ141" s="258"/>
      <c r="CR141" s="258"/>
      <c r="CS141" s="258"/>
      <c r="CT141" s="258"/>
      <c r="CU141" s="258"/>
      <c r="CV141" s="258"/>
      <c r="CW141" s="258"/>
      <c r="CX141" s="258"/>
      <c r="CY141" s="258"/>
      <c r="CZ141" s="258"/>
      <c r="DA141" s="258"/>
      <c r="DB141" s="258"/>
      <c r="DC141" s="258"/>
      <c r="DD141" s="258"/>
      <c r="DE141" s="258"/>
      <c r="DF141" s="852"/>
      <c r="DG141" s="258"/>
      <c r="DH141" s="258"/>
      <c r="DI141" s="258"/>
      <c r="DJ141" s="258"/>
      <c r="DK141" s="258"/>
      <c r="DL141" s="258"/>
      <c r="DM141" s="258"/>
      <c r="DN141" s="258"/>
      <c r="DO141" s="258"/>
      <c r="DP141" s="258"/>
      <c r="DQ141" s="258"/>
      <c r="DR141" s="258"/>
      <c r="DS141" s="258"/>
      <c r="DT141" s="258"/>
      <c r="DU141" s="258"/>
      <c r="DV141" s="258"/>
      <c r="DW141" s="426"/>
      <c r="DX141" s="426"/>
      <c r="DY141" s="259"/>
      <c r="DZ141" s="258"/>
      <c r="EA141" s="427"/>
      <c r="EB141" s="427"/>
      <c r="EC141" s="427"/>
      <c r="ED141" s="427"/>
      <c r="EE141" s="427"/>
      <c r="EF141" s="427"/>
      <c r="EG141" s="427"/>
      <c r="EH141" s="427"/>
      <c r="EI141" s="428"/>
    </row>
    <row r="142" spans="1:138" ht="13.5" customHeight="1">
      <c r="A142" s="256">
        <v>26</v>
      </c>
      <c r="B142" s="485"/>
      <c r="C142" s="486"/>
      <c r="D142" s="509"/>
      <c r="E142" s="359"/>
      <c r="F142" s="487"/>
      <c r="G142" s="359"/>
      <c r="H142" s="359"/>
      <c r="I142" s="359"/>
      <c r="J142" s="359"/>
      <c r="K142" s="359"/>
      <c r="L142" s="369"/>
      <c r="M142" s="369"/>
      <c r="N142" s="369"/>
      <c r="O142" s="369"/>
      <c r="P142" s="369"/>
      <c r="Q142" s="369"/>
      <c r="R142" s="369"/>
      <c r="S142" s="369"/>
      <c r="T142" s="369"/>
      <c r="U142" s="359"/>
      <c r="V142" s="359"/>
      <c r="W142" s="359"/>
      <c r="X142" s="359"/>
      <c r="Y142" s="359"/>
      <c r="Z142" s="359"/>
      <c r="AA142" s="359"/>
      <c r="AB142" s="359"/>
      <c r="AC142" s="359"/>
      <c r="AD142" s="359"/>
      <c r="AE142" s="359"/>
      <c r="AF142" s="359"/>
      <c r="AG142" s="359"/>
      <c r="AH142" s="359"/>
      <c r="AI142" s="505"/>
      <c r="AJ142" s="505"/>
      <c r="AK142" s="375"/>
      <c r="AL142" s="296"/>
      <c r="AM142" s="407"/>
      <c r="AN142" s="248"/>
      <c r="AO142" s="248"/>
      <c r="AP142" s="248"/>
      <c r="AQ142" s="248"/>
      <c r="AR142" s="248"/>
      <c r="AS142" s="248"/>
      <c r="AT142" s="248"/>
      <c r="AU142" s="248"/>
      <c r="AV142" s="248"/>
      <c r="AW142" s="349"/>
      <c r="AX142" s="349"/>
      <c r="AY142" s="349"/>
      <c r="AZ142" s="349"/>
      <c r="BA142" s="349"/>
      <c r="BB142" s="349"/>
      <c r="BC142" s="349"/>
      <c r="BD142" s="349"/>
      <c r="BE142" s="349"/>
      <c r="BF142" s="349"/>
      <c r="BG142" s="349"/>
      <c r="BH142" s="349"/>
      <c r="BI142" s="349"/>
      <c r="BJ142" s="359"/>
      <c r="BK142" s="375"/>
      <c r="BL142" s="375"/>
      <c r="BM142" s="853"/>
      <c r="BN142" s="349"/>
      <c r="BO142" s="359"/>
      <c r="BP142" s="359"/>
      <c r="BQ142" s="359"/>
      <c r="BR142" s="359"/>
      <c r="BS142" s="359"/>
      <c r="BT142" s="359"/>
      <c r="BU142" s="359"/>
      <c r="BV142" s="359"/>
      <c r="BW142" s="359"/>
      <c r="BX142" s="359"/>
      <c r="BY142" s="359"/>
      <c r="BZ142" s="359"/>
      <c r="CA142" s="359"/>
      <c r="CB142" s="359"/>
      <c r="CC142" s="359"/>
      <c r="CD142" s="375"/>
      <c r="CE142" s="375"/>
      <c r="CF142" s="296"/>
      <c r="CG142" s="349"/>
      <c r="CH142" s="248"/>
      <c r="CI142" s="248"/>
      <c r="CJ142" s="248"/>
      <c r="CK142" s="248"/>
      <c r="CL142" s="248"/>
      <c r="CM142" s="248"/>
      <c r="CN142" s="248"/>
      <c r="CO142" s="248"/>
      <c r="CP142" s="349"/>
      <c r="CQ142" s="349"/>
      <c r="CR142" s="349"/>
      <c r="CS142" s="349"/>
      <c r="CT142" s="349"/>
      <c r="CU142" s="349"/>
      <c r="CV142" s="349"/>
      <c r="CW142" s="349"/>
      <c r="CX142" s="349"/>
      <c r="CY142" s="349"/>
      <c r="CZ142" s="349"/>
      <c r="DA142" s="349"/>
      <c r="DB142" s="349"/>
      <c r="DC142" s="359"/>
      <c r="DD142" s="375"/>
      <c r="DE142" s="375"/>
      <c r="DF142" s="853"/>
      <c r="DG142" s="349"/>
      <c r="DH142" s="359"/>
      <c r="DI142" s="359"/>
      <c r="DJ142" s="359"/>
      <c r="DK142" s="359"/>
      <c r="DL142" s="359"/>
      <c r="DM142" s="359"/>
      <c r="DN142" s="359"/>
      <c r="DO142" s="359"/>
      <c r="DP142" s="359"/>
      <c r="DQ142" s="359"/>
      <c r="DR142" s="359"/>
      <c r="DS142" s="359"/>
      <c r="DT142" s="359"/>
      <c r="DU142" s="359"/>
      <c r="DV142" s="359"/>
      <c r="DW142" s="375"/>
      <c r="DX142" s="375"/>
      <c r="DY142" s="296"/>
      <c r="DZ142" s="349"/>
      <c r="EA142" s="433"/>
      <c r="EB142" s="433"/>
      <c r="EC142" s="433"/>
      <c r="ED142" s="433"/>
      <c r="EE142" s="433"/>
      <c r="EF142" s="433"/>
      <c r="EG142" s="433"/>
      <c r="EH142" s="433"/>
    </row>
    <row r="143" spans="1:138" ht="13.5" customHeight="1">
      <c r="A143" s="256">
        <v>35</v>
      </c>
      <c r="B143" s="485"/>
      <c r="C143" s="506"/>
      <c r="D143" s="766"/>
      <c r="E143" s="359"/>
      <c r="F143" s="487"/>
      <c r="G143" s="359"/>
      <c r="H143" s="359"/>
      <c r="I143" s="359"/>
      <c r="J143" s="359"/>
      <c r="K143" s="359"/>
      <c r="L143" s="369"/>
      <c r="M143" s="369"/>
      <c r="N143" s="369"/>
      <c r="O143" s="369"/>
      <c r="P143" s="369"/>
      <c r="Q143" s="369"/>
      <c r="R143" s="369"/>
      <c r="S143" s="369"/>
      <c r="T143" s="369"/>
      <c r="U143" s="359"/>
      <c r="V143" s="359"/>
      <c r="W143" s="359"/>
      <c r="X143" s="359"/>
      <c r="Y143" s="359"/>
      <c r="Z143" s="359"/>
      <c r="AA143" s="359"/>
      <c r="AB143" s="359"/>
      <c r="AC143" s="359"/>
      <c r="AD143" s="359"/>
      <c r="AE143" s="359"/>
      <c r="AF143" s="359"/>
      <c r="AG143" s="359"/>
      <c r="AH143" s="359"/>
      <c r="AI143" s="505"/>
      <c r="AJ143" s="505"/>
      <c r="AK143" s="375"/>
      <c r="AL143" s="296"/>
      <c r="AM143" s="407"/>
      <c r="AN143" s="248"/>
      <c r="AO143" s="248"/>
      <c r="AP143" s="248"/>
      <c r="AQ143" s="248"/>
      <c r="AR143" s="248"/>
      <c r="AS143" s="248"/>
      <c r="AT143" s="248"/>
      <c r="AU143" s="248"/>
      <c r="AV143" s="248"/>
      <c r="AW143" s="349"/>
      <c r="AX143" s="349"/>
      <c r="AY143" s="349"/>
      <c r="AZ143" s="349"/>
      <c r="BA143" s="349"/>
      <c r="BB143" s="349"/>
      <c r="BC143" s="349"/>
      <c r="BD143" s="349"/>
      <c r="BE143" s="349"/>
      <c r="BF143" s="349"/>
      <c r="BG143" s="349"/>
      <c r="BH143" s="349"/>
      <c r="BI143" s="349"/>
      <c r="BJ143" s="359"/>
      <c r="BK143" s="375"/>
      <c r="BL143" s="375"/>
      <c r="BM143" s="853"/>
      <c r="BN143" s="349"/>
      <c r="BO143" s="359"/>
      <c r="BP143" s="359"/>
      <c r="BQ143" s="359"/>
      <c r="BR143" s="359"/>
      <c r="BS143" s="359"/>
      <c r="BT143" s="359"/>
      <c r="BU143" s="359"/>
      <c r="BV143" s="359"/>
      <c r="BW143" s="359"/>
      <c r="BX143" s="359"/>
      <c r="BY143" s="359"/>
      <c r="BZ143" s="359"/>
      <c r="CA143" s="359"/>
      <c r="CB143" s="359"/>
      <c r="CC143" s="359"/>
      <c r="CD143" s="375"/>
      <c r="CE143" s="375"/>
      <c r="CF143" s="296"/>
      <c r="CG143" s="349"/>
      <c r="CH143" s="248"/>
      <c r="CI143" s="248"/>
      <c r="CJ143" s="248"/>
      <c r="CK143" s="248"/>
      <c r="CL143" s="248"/>
      <c r="CM143" s="248"/>
      <c r="CN143" s="248"/>
      <c r="CO143" s="248"/>
      <c r="CP143" s="349"/>
      <c r="CQ143" s="349"/>
      <c r="CR143" s="349"/>
      <c r="CS143" s="349"/>
      <c r="CT143" s="349"/>
      <c r="CU143" s="349"/>
      <c r="CV143" s="349"/>
      <c r="CW143" s="349"/>
      <c r="CX143" s="349"/>
      <c r="CY143" s="349"/>
      <c r="CZ143" s="349"/>
      <c r="DA143" s="349"/>
      <c r="DB143" s="349"/>
      <c r="DC143" s="359"/>
      <c r="DD143" s="375"/>
      <c r="DE143" s="375"/>
      <c r="DF143" s="853"/>
      <c r="DG143" s="349"/>
      <c r="DH143" s="359"/>
      <c r="DI143" s="359"/>
      <c r="DJ143" s="359"/>
      <c r="DK143" s="359"/>
      <c r="DL143" s="359"/>
      <c r="DM143" s="359"/>
      <c r="DN143" s="359"/>
      <c r="DO143" s="359"/>
      <c r="DP143" s="359"/>
      <c r="DQ143" s="359"/>
      <c r="DR143" s="359"/>
      <c r="DS143" s="359"/>
      <c r="DT143" s="359"/>
      <c r="DU143" s="359"/>
      <c r="DV143" s="359"/>
      <c r="DW143" s="375"/>
      <c r="DX143" s="375"/>
      <c r="DY143" s="296"/>
      <c r="DZ143" s="349"/>
      <c r="EA143" s="433"/>
      <c r="EB143" s="433"/>
      <c r="EC143" s="433"/>
      <c r="ED143" s="433"/>
      <c r="EE143" s="433"/>
      <c r="EF143" s="433"/>
      <c r="EG143" s="433"/>
      <c r="EH143" s="433"/>
    </row>
    <row r="144" spans="1:138" ht="13.5" customHeight="1">
      <c r="A144" s="256">
        <v>36</v>
      </c>
      <c r="B144" s="485"/>
      <c r="C144" s="486"/>
      <c r="D144" s="486"/>
      <c r="E144" s="258"/>
      <c r="F144" s="434"/>
      <c r="G144" s="258"/>
      <c r="H144" s="258"/>
      <c r="I144" s="258"/>
      <c r="J144" s="258"/>
      <c r="K144" s="258"/>
      <c r="L144" s="355"/>
      <c r="M144" s="355"/>
      <c r="N144" s="355"/>
      <c r="O144" s="355"/>
      <c r="P144" s="355"/>
      <c r="Q144" s="355"/>
      <c r="R144" s="355"/>
      <c r="S144" s="355"/>
      <c r="T144" s="355"/>
      <c r="U144" s="359"/>
      <c r="V144" s="258"/>
      <c r="W144" s="258"/>
      <c r="X144" s="258"/>
      <c r="Y144" s="258"/>
      <c r="Z144" s="258"/>
      <c r="AA144" s="258"/>
      <c r="AB144" s="258"/>
      <c r="AC144" s="258"/>
      <c r="AD144" s="258"/>
      <c r="AE144" s="258"/>
      <c r="AF144" s="258"/>
      <c r="AG144" s="258"/>
      <c r="AH144" s="258"/>
      <c r="AI144" s="507"/>
      <c r="AJ144" s="507"/>
      <c r="AK144" s="375"/>
      <c r="AL144" s="296"/>
      <c r="AM144" s="407"/>
      <c r="AN144" s="248"/>
      <c r="AO144" s="248"/>
      <c r="AP144" s="248"/>
      <c r="AQ144" s="248"/>
      <c r="AR144" s="248"/>
      <c r="AS144" s="248"/>
      <c r="AT144" s="248"/>
      <c r="AU144" s="248"/>
      <c r="AV144" s="248"/>
      <c r="AW144" s="349"/>
      <c r="AX144" s="349"/>
      <c r="AY144" s="349"/>
      <c r="AZ144" s="349"/>
      <c r="BA144" s="349"/>
      <c r="BB144" s="349"/>
      <c r="BC144" s="349"/>
      <c r="BD144" s="349"/>
      <c r="BE144" s="349"/>
      <c r="BF144" s="349"/>
      <c r="BG144" s="349"/>
      <c r="BH144" s="349"/>
      <c r="BI144" s="349"/>
      <c r="BJ144" s="258"/>
      <c r="BK144" s="375"/>
      <c r="BL144" s="375"/>
      <c r="BM144" s="853"/>
      <c r="BN144" s="349"/>
      <c r="BO144" s="258"/>
      <c r="BP144" s="258"/>
      <c r="BQ144" s="258"/>
      <c r="BR144" s="258"/>
      <c r="BS144" s="258"/>
      <c r="BT144" s="258"/>
      <c r="BU144" s="258"/>
      <c r="BV144" s="258"/>
      <c r="BW144" s="258"/>
      <c r="BX144" s="258"/>
      <c r="BY144" s="258"/>
      <c r="BZ144" s="258"/>
      <c r="CA144" s="258"/>
      <c r="CB144" s="258"/>
      <c r="CC144" s="258"/>
      <c r="CD144" s="375"/>
      <c r="CE144" s="375"/>
      <c r="CF144" s="296"/>
      <c r="CG144" s="349"/>
      <c r="CH144" s="248"/>
      <c r="CI144" s="248"/>
      <c r="CJ144" s="248"/>
      <c r="CK144" s="248"/>
      <c r="CL144" s="248"/>
      <c r="CM144" s="248"/>
      <c r="CN144" s="248"/>
      <c r="CO144" s="248"/>
      <c r="CP144" s="349"/>
      <c r="CQ144" s="349"/>
      <c r="CR144" s="349"/>
      <c r="CS144" s="349"/>
      <c r="CT144" s="349"/>
      <c r="CU144" s="349"/>
      <c r="CV144" s="349"/>
      <c r="CW144" s="349"/>
      <c r="CX144" s="349"/>
      <c r="CY144" s="349"/>
      <c r="CZ144" s="349"/>
      <c r="DA144" s="349"/>
      <c r="DB144" s="349"/>
      <c r="DC144" s="258"/>
      <c r="DD144" s="375"/>
      <c r="DE144" s="375"/>
      <c r="DF144" s="853"/>
      <c r="DG144" s="349"/>
      <c r="DH144" s="258"/>
      <c r="DI144" s="258"/>
      <c r="DJ144" s="258"/>
      <c r="DK144" s="258"/>
      <c r="DL144" s="258"/>
      <c r="DM144" s="258"/>
      <c r="DN144" s="258"/>
      <c r="DO144" s="258"/>
      <c r="DP144" s="258"/>
      <c r="DQ144" s="258"/>
      <c r="DR144" s="258"/>
      <c r="DS144" s="258"/>
      <c r="DT144" s="258"/>
      <c r="DU144" s="258"/>
      <c r="DV144" s="258"/>
      <c r="DW144" s="375"/>
      <c r="DX144" s="375"/>
      <c r="DY144" s="296"/>
      <c r="DZ144" s="349"/>
      <c r="EA144" s="433"/>
      <c r="EB144" s="433"/>
      <c r="EC144" s="433"/>
      <c r="ED144" s="433"/>
      <c r="EE144" s="433"/>
      <c r="EF144" s="433"/>
      <c r="EG144" s="433"/>
      <c r="EH144" s="433"/>
    </row>
    <row r="145" spans="1:138" ht="13.5" customHeight="1">
      <c r="A145" s="256">
        <v>8</v>
      </c>
      <c r="B145" s="485"/>
      <c r="C145" s="486"/>
      <c r="D145" s="509"/>
      <c r="E145" s="359"/>
      <c r="F145" s="487"/>
      <c r="G145" s="258"/>
      <c r="H145" s="258"/>
      <c r="I145" s="258"/>
      <c r="J145" s="258"/>
      <c r="K145" s="258"/>
      <c r="L145" s="355"/>
      <c r="M145" s="355"/>
      <c r="N145" s="355"/>
      <c r="O145" s="355"/>
      <c r="P145" s="355"/>
      <c r="Q145" s="355"/>
      <c r="R145" s="355"/>
      <c r="S145" s="355"/>
      <c r="T145" s="355"/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58"/>
      <c r="AE145" s="258"/>
      <c r="AF145" s="258"/>
      <c r="AG145" s="258"/>
      <c r="AH145" s="258"/>
      <c r="AI145" s="359"/>
      <c r="AJ145" s="435"/>
      <c r="AK145" s="435"/>
      <c r="AL145" s="481"/>
      <c r="AM145" s="488"/>
      <c r="AN145" s="501"/>
      <c r="AO145" s="501"/>
      <c r="AP145" s="501"/>
      <c r="AQ145" s="501"/>
      <c r="AR145" s="501"/>
      <c r="AS145" s="501"/>
      <c r="AT145" s="501"/>
      <c r="AU145" s="501"/>
      <c r="AV145" s="501"/>
      <c r="AW145" s="442"/>
      <c r="AX145" s="442"/>
      <c r="AY145" s="442"/>
      <c r="AZ145" s="442"/>
      <c r="BA145" s="442"/>
      <c r="BB145" s="442"/>
      <c r="BC145" s="442"/>
      <c r="BD145" s="442"/>
      <c r="BE145" s="442"/>
      <c r="BF145" s="442"/>
      <c r="BG145" s="442"/>
      <c r="BH145" s="442"/>
      <c r="BI145" s="442"/>
      <c r="BJ145" s="359"/>
      <c r="BK145" s="359"/>
      <c r="BL145" s="359"/>
      <c r="BM145" s="848"/>
      <c r="BN145" s="442"/>
      <c r="BO145" s="359"/>
      <c r="BP145" s="359"/>
      <c r="BQ145" s="359"/>
      <c r="BR145" s="359"/>
      <c r="BS145" s="359"/>
      <c r="BT145" s="359"/>
      <c r="BU145" s="359"/>
      <c r="BV145" s="359"/>
      <c r="BW145" s="359"/>
      <c r="BX145" s="359"/>
      <c r="BY145" s="359"/>
      <c r="BZ145" s="359"/>
      <c r="CA145" s="359"/>
      <c r="CB145" s="359"/>
      <c r="CC145" s="359"/>
      <c r="CD145" s="435"/>
      <c r="CE145" s="435"/>
      <c r="CF145" s="481"/>
      <c r="CG145" s="442"/>
      <c r="CH145" s="501"/>
      <c r="CI145" s="501"/>
      <c r="CJ145" s="501"/>
      <c r="CK145" s="501"/>
      <c r="CL145" s="501"/>
      <c r="CM145" s="501"/>
      <c r="CN145" s="501"/>
      <c r="CO145" s="501"/>
      <c r="CP145" s="442"/>
      <c r="CQ145" s="442"/>
      <c r="CR145" s="442"/>
      <c r="CS145" s="442"/>
      <c r="CT145" s="442"/>
      <c r="CU145" s="442"/>
      <c r="CV145" s="442"/>
      <c r="CW145" s="442"/>
      <c r="CX145" s="442"/>
      <c r="CY145" s="442"/>
      <c r="CZ145" s="442"/>
      <c r="DA145" s="442"/>
      <c r="DB145" s="442"/>
      <c r="DC145" s="359"/>
      <c r="DD145" s="359"/>
      <c r="DE145" s="359"/>
      <c r="DF145" s="848"/>
      <c r="DG145" s="442"/>
      <c r="DH145" s="359"/>
      <c r="DI145" s="359"/>
      <c r="DJ145" s="359"/>
      <c r="DK145" s="359"/>
      <c r="DL145" s="359"/>
      <c r="DM145" s="359"/>
      <c r="DN145" s="359"/>
      <c r="DO145" s="359"/>
      <c r="DP145" s="359"/>
      <c r="DQ145" s="359"/>
      <c r="DR145" s="359"/>
      <c r="DS145" s="359"/>
      <c r="DT145" s="359"/>
      <c r="DU145" s="359"/>
      <c r="DV145" s="359"/>
      <c r="DW145" s="435"/>
      <c r="DX145" s="435"/>
      <c r="DY145" s="481"/>
      <c r="DZ145" s="442"/>
      <c r="EA145" s="433"/>
      <c r="EB145" s="433"/>
      <c r="EC145" s="433"/>
      <c r="ED145" s="433"/>
      <c r="EE145" s="433"/>
      <c r="EF145" s="433"/>
      <c r="EG145" s="433"/>
      <c r="EH145" s="433"/>
    </row>
    <row r="146" spans="1:138" ht="13.5" customHeight="1">
      <c r="A146" s="256">
        <v>13</v>
      </c>
      <c r="B146" s="485"/>
      <c r="C146" s="486"/>
      <c r="D146" s="509"/>
      <c r="E146" s="359"/>
      <c r="F146" s="487"/>
      <c r="G146" s="258"/>
      <c r="H146" s="258"/>
      <c r="I146" s="258"/>
      <c r="J146" s="258"/>
      <c r="K146" s="258"/>
      <c r="L146" s="355"/>
      <c r="M146" s="355"/>
      <c r="N146" s="355"/>
      <c r="O146" s="355"/>
      <c r="P146" s="355"/>
      <c r="Q146" s="355"/>
      <c r="R146" s="355"/>
      <c r="S146" s="355"/>
      <c r="T146" s="355"/>
      <c r="U146" s="258"/>
      <c r="V146" s="258"/>
      <c r="W146" s="258"/>
      <c r="X146" s="258"/>
      <c r="Y146" s="258"/>
      <c r="Z146" s="258"/>
      <c r="AA146" s="258"/>
      <c r="AB146" s="258"/>
      <c r="AC146" s="258"/>
      <c r="AD146" s="258"/>
      <c r="AE146" s="258"/>
      <c r="AF146" s="258"/>
      <c r="AG146" s="258"/>
      <c r="AH146" s="258"/>
      <c r="AI146" s="359"/>
      <c r="AJ146" s="435"/>
      <c r="AK146" s="435"/>
      <c r="AL146" s="481"/>
      <c r="AM146" s="488"/>
      <c r="AN146" s="501"/>
      <c r="AO146" s="501"/>
      <c r="AP146" s="501"/>
      <c r="AQ146" s="501"/>
      <c r="AR146" s="501"/>
      <c r="AS146" s="501"/>
      <c r="AT146" s="501"/>
      <c r="AU146" s="501"/>
      <c r="AV146" s="501"/>
      <c r="AW146" s="442"/>
      <c r="AX146" s="442"/>
      <c r="AY146" s="442"/>
      <c r="AZ146" s="442"/>
      <c r="BA146" s="442"/>
      <c r="BB146" s="442"/>
      <c r="BC146" s="442"/>
      <c r="BD146" s="442"/>
      <c r="BE146" s="442"/>
      <c r="BF146" s="442"/>
      <c r="BG146" s="442"/>
      <c r="BH146" s="442"/>
      <c r="BI146" s="442"/>
      <c r="BJ146" s="359"/>
      <c r="BK146" s="359"/>
      <c r="BL146" s="359"/>
      <c r="BM146" s="848"/>
      <c r="BN146" s="442"/>
      <c r="BO146" s="359"/>
      <c r="BP146" s="359"/>
      <c r="BQ146" s="359"/>
      <c r="BR146" s="359"/>
      <c r="BS146" s="359"/>
      <c r="BT146" s="359"/>
      <c r="BU146" s="359"/>
      <c r="BV146" s="359"/>
      <c r="BW146" s="359"/>
      <c r="BX146" s="359"/>
      <c r="BY146" s="359"/>
      <c r="BZ146" s="359"/>
      <c r="CA146" s="359"/>
      <c r="CB146" s="359"/>
      <c r="CC146" s="359"/>
      <c r="CD146" s="435"/>
      <c r="CE146" s="435"/>
      <c r="CF146" s="481"/>
      <c r="CG146" s="442"/>
      <c r="CH146" s="501"/>
      <c r="CI146" s="501"/>
      <c r="CJ146" s="501"/>
      <c r="CK146" s="501"/>
      <c r="CL146" s="501"/>
      <c r="CM146" s="501"/>
      <c r="CN146" s="501"/>
      <c r="CO146" s="501"/>
      <c r="CP146" s="442"/>
      <c r="CQ146" s="442"/>
      <c r="CR146" s="442"/>
      <c r="CS146" s="442"/>
      <c r="CT146" s="442"/>
      <c r="CU146" s="442"/>
      <c r="CV146" s="442"/>
      <c r="CW146" s="442"/>
      <c r="CX146" s="442"/>
      <c r="CY146" s="442"/>
      <c r="CZ146" s="442"/>
      <c r="DA146" s="442"/>
      <c r="DB146" s="442"/>
      <c r="DC146" s="359"/>
      <c r="DD146" s="359"/>
      <c r="DE146" s="359"/>
      <c r="DF146" s="848"/>
      <c r="DG146" s="442"/>
      <c r="DH146" s="359"/>
      <c r="DI146" s="359"/>
      <c r="DJ146" s="359"/>
      <c r="DK146" s="359"/>
      <c r="DL146" s="359"/>
      <c r="DM146" s="359"/>
      <c r="DN146" s="359"/>
      <c r="DO146" s="359"/>
      <c r="DP146" s="359"/>
      <c r="DQ146" s="359"/>
      <c r="DR146" s="359"/>
      <c r="DS146" s="359"/>
      <c r="DT146" s="359"/>
      <c r="DU146" s="359"/>
      <c r="DV146" s="359"/>
      <c r="DW146" s="435"/>
      <c r="DX146" s="435"/>
      <c r="DY146" s="481"/>
      <c r="DZ146" s="442"/>
      <c r="EA146" s="433"/>
      <c r="EB146" s="433"/>
      <c r="EC146" s="433"/>
      <c r="ED146" s="433"/>
      <c r="EE146" s="433"/>
      <c r="EF146" s="433"/>
      <c r="EG146" s="433"/>
      <c r="EH146" s="433"/>
    </row>
    <row r="147" spans="1:138" ht="13.5" customHeight="1">
      <c r="A147" s="256">
        <v>28</v>
      </c>
      <c r="B147" s="508"/>
      <c r="C147" s="509"/>
      <c r="D147" s="509"/>
      <c r="E147" s="359"/>
      <c r="F147" s="487"/>
      <c r="G147" s="258"/>
      <c r="H147" s="258"/>
      <c r="I147" s="258"/>
      <c r="J147" s="258"/>
      <c r="K147" s="258"/>
      <c r="L147" s="355"/>
      <c r="M147" s="355"/>
      <c r="N147" s="355"/>
      <c r="O147" s="355"/>
      <c r="P147" s="355"/>
      <c r="Q147" s="355"/>
      <c r="R147" s="355"/>
      <c r="S147" s="355"/>
      <c r="T147" s="355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8"/>
      <c r="AG147" s="258"/>
      <c r="AH147" s="258"/>
      <c r="AI147" s="359"/>
      <c r="AJ147" s="435"/>
      <c r="AK147" s="435"/>
      <c r="AL147" s="481"/>
      <c r="AM147" s="488"/>
      <c r="AN147" s="501"/>
      <c r="AO147" s="501"/>
      <c r="AP147" s="501"/>
      <c r="AQ147" s="501"/>
      <c r="AR147" s="501"/>
      <c r="AS147" s="501"/>
      <c r="AT147" s="501"/>
      <c r="AU147" s="501"/>
      <c r="AV147" s="501"/>
      <c r="AW147" s="442"/>
      <c r="AX147" s="442"/>
      <c r="AY147" s="442"/>
      <c r="AZ147" s="442"/>
      <c r="BA147" s="442"/>
      <c r="BB147" s="442"/>
      <c r="BC147" s="442"/>
      <c r="BD147" s="442"/>
      <c r="BE147" s="442"/>
      <c r="BF147" s="442"/>
      <c r="BG147" s="442"/>
      <c r="BH147" s="442"/>
      <c r="BI147" s="442"/>
      <c r="BJ147" s="359"/>
      <c r="BK147" s="359"/>
      <c r="BL147" s="359"/>
      <c r="BM147" s="848"/>
      <c r="BN147" s="442"/>
      <c r="BO147" s="359"/>
      <c r="BP147" s="359"/>
      <c r="BQ147" s="359"/>
      <c r="BR147" s="359"/>
      <c r="BS147" s="359"/>
      <c r="BT147" s="359"/>
      <c r="BU147" s="359"/>
      <c r="BV147" s="359"/>
      <c r="BW147" s="359"/>
      <c r="BX147" s="359"/>
      <c r="BY147" s="359"/>
      <c r="BZ147" s="359"/>
      <c r="CA147" s="359"/>
      <c r="CB147" s="359"/>
      <c r="CC147" s="359"/>
      <c r="CD147" s="435"/>
      <c r="CE147" s="435"/>
      <c r="CF147" s="481"/>
      <c r="CG147" s="442"/>
      <c r="CH147" s="501"/>
      <c r="CI147" s="501"/>
      <c r="CJ147" s="501"/>
      <c r="CK147" s="501"/>
      <c r="CL147" s="501"/>
      <c r="CM147" s="501"/>
      <c r="CN147" s="501"/>
      <c r="CO147" s="501"/>
      <c r="CP147" s="442"/>
      <c r="CQ147" s="442"/>
      <c r="CR147" s="442"/>
      <c r="CS147" s="442"/>
      <c r="CT147" s="442"/>
      <c r="CU147" s="442"/>
      <c r="CV147" s="442"/>
      <c r="CW147" s="442"/>
      <c r="CX147" s="442"/>
      <c r="CY147" s="442"/>
      <c r="CZ147" s="442"/>
      <c r="DA147" s="442"/>
      <c r="DB147" s="442"/>
      <c r="DC147" s="359"/>
      <c r="DD147" s="359"/>
      <c r="DE147" s="359"/>
      <c r="DF147" s="848"/>
      <c r="DG147" s="442"/>
      <c r="DH147" s="359"/>
      <c r="DI147" s="359"/>
      <c r="DJ147" s="359"/>
      <c r="DK147" s="359"/>
      <c r="DL147" s="359"/>
      <c r="DM147" s="359"/>
      <c r="DN147" s="359"/>
      <c r="DO147" s="359"/>
      <c r="DP147" s="359"/>
      <c r="DQ147" s="359"/>
      <c r="DR147" s="359"/>
      <c r="DS147" s="359"/>
      <c r="DT147" s="359"/>
      <c r="DU147" s="359"/>
      <c r="DV147" s="359"/>
      <c r="DW147" s="435"/>
      <c r="DX147" s="435"/>
      <c r="DY147" s="481"/>
      <c r="DZ147" s="442"/>
      <c r="EA147" s="433"/>
      <c r="EB147" s="433"/>
      <c r="EC147" s="433"/>
      <c r="ED147" s="433"/>
      <c r="EE147" s="433"/>
      <c r="EF147" s="433"/>
      <c r="EG147" s="433"/>
      <c r="EH147" s="433"/>
    </row>
    <row r="148" spans="1:138" ht="13.5" customHeight="1">
      <c r="A148" s="256">
        <v>29</v>
      </c>
      <c r="B148" s="508"/>
      <c r="C148" s="509"/>
      <c r="D148" s="509"/>
      <c r="E148" s="359"/>
      <c r="F148" s="487"/>
      <c r="G148" s="258"/>
      <c r="H148" s="258"/>
      <c r="I148" s="258"/>
      <c r="J148" s="258"/>
      <c r="K148" s="258"/>
      <c r="L148" s="355"/>
      <c r="M148" s="355"/>
      <c r="N148" s="355"/>
      <c r="O148" s="355"/>
      <c r="P148" s="355"/>
      <c r="Q148" s="355"/>
      <c r="R148" s="355"/>
      <c r="S148" s="355"/>
      <c r="T148" s="355"/>
      <c r="U148" s="258"/>
      <c r="V148" s="258"/>
      <c r="W148" s="258"/>
      <c r="X148" s="258"/>
      <c r="Y148" s="258"/>
      <c r="Z148" s="258"/>
      <c r="AA148" s="258"/>
      <c r="AB148" s="258"/>
      <c r="AC148" s="258"/>
      <c r="AD148" s="258"/>
      <c r="AE148" s="258"/>
      <c r="AF148" s="258"/>
      <c r="AG148" s="258"/>
      <c r="AH148" s="258"/>
      <c r="AI148" s="359"/>
      <c r="AJ148" s="435"/>
      <c r="AK148" s="435"/>
      <c r="AL148" s="481"/>
      <c r="AM148" s="488"/>
      <c r="AN148" s="501"/>
      <c r="AO148" s="501"/>
      <c r="AP148" s="501"/>
      <c r="AQ148" s="501"/>
      <c r="AR148" s="501"/>
      <c r="AS148" s="501"/>
      <c r="AT148" s="501"/>
      <c r="AU148" s="501"/>
      <c r="AV148" s="501"/>
      <c r="AW148" s="442"/>
      <c r="AX148" s="442"/>
      <c r="AY148" s="442"/>
      <c r="AZ148" s="442"/>
      <c r="BA148" s="442"/>
      <c r="BB148" s="442"/>
      <c r="BC148" s="442"/>
      <c r="BD148" s="442"/>
      <c r="BE148" s="442"/>
      <c r="BF148" s="442"/>
      <c r="BG148" s="442"/>
      <c r="BH148" s="442"/>
      <c r="BI148" s="442"/>
      <c r="BJ148" s="359"/>
      <c r="BK148" s="359"/>
      <c r="BL148" s="359"/>
      <c r="BM148" s="848"/>
      <c r="BN148" s="442"/>
      <c r="BO148" s="359"/>
      <c r="BP148" s="359"/>
      <c r="BQ148" s="359"/>
      <c r="BR148" s="359"/>
      <c r="BS148" s="359"/>
      <c r="BT148" s="359"/>
      <c r="BU148" s="359"/>
      <c r="BV148" s="359"/>
      <c r="BW148" s="359"/>
      <c r="BX148" s="359"/>
      <c r="BY148" s="359"/>
      <c r="BZ148" s="359"/>
      <c r="CA148" s="359"/>
      <c r="CB148" s="359"/>
      <c r="CC148" s="359"/>
      <c r="CD148" s="435"/>
      <c r="CE148" s="435"/>
      <c r="CF148" s="481"/>
      <c r="CG148" s="442"/>
      <c r="CH148" s="501"/>
      <c r="CI148" s="501"/>
      <c r="CJ148" s="501"/>
      <c r="CK148" s="501"/>
      <c r="CL148" s="501"/>
      <c r="CM148" s="501"/>
      <c r="CN148" s="501"/>
      <c r="CO148" s="501"/>
      <c r="CP148" s="442"/>
      <c r="CQ148" s="442"/>
      <c r="CR148" s="442"/>
      <c r="CS148" s="442"/>
      <c r="CT148" s="442"/>
      <c r="CU148" s="442"/>
      <c r="CV148" s="442"/>
      <c r="CW148" s="442"/>
      <c r="CX148" s="442"/>
      <c r="CY148" s="442"/>
      <c r="CZ148" s="442"/>
      <c r="DA148" s="442"/>
      <c r="DB148" s="442"/>
      <c r="DC148" s="359"/>
      <c r="DD148" s="359"/>
      <c r="DE148" s="359"/>
      <c r="DF148" s="848"/>
      <c r="DG148" s="442"/>
      <c r="DH148" s="359"/>
      <c r="DI148" s="359"/>
      <c r="DJ148" s="359"/>
      <c r="DK148" s="359"/>
      <c r="DL148" s="359"/>
      <c r="DM148" s="359"/>
      <c r="DN148" s="359"/>
      <c r="DO148" s="359"/>
      <c r="DP148" s="359"/>
      <c r="DQ148" s="359"/>
      <c r="DR148" s="359"/>
      <c r="DS148" s="359"/>
      <c r="DT148" s="359"/>
      <c r="DU148" s="359"/>
      <c r="DV148" s="359"/>
      <c r="DW148" s="435"/>
      <c r="DX148" s="435"/>
      <c r="DY148" s="481"/>
      <c r="DZ148" s="442"/>
      <c r="EA148" s="433"/>
      <c r="EB148" s="433"/>
      <c r="EC148" s="433"/>
      <c r="ED148" s="433"/>
      <c r="EE148" s="433"/>
      <c r="EF148" s="433"/>
      <c r="EG148" s="433"/>
      <c r="EH148" s="433"/>
    </row>
    <row r="149" spans="1:130" ht="13.5" customHeight="1">
      <c r="A149" s="236"/>
      <c r="B149" s="485"/>
      <c r="C149" s="486"/>
      <c r="D149" s="490"/>
      <c r="E149" s="453"/>
      <c r="F149" s="269"/>
      <c r="G149" s="269"/>
      <c r="H149" s="269"/>
      <c r="I149" s="269"/>
      <c r="J149" s="269"/>
      <c r="K149" s="269"/>
      <c r="L149" s="269"/>
      <c r="M149" s="269"/>
      <c r="N149" s="269"/>
      <c r="O149" s="269"/>
      <c r="P149" s="269"/>
      <c r="Q149" s="269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  <c r="AE149" s="269"/>
      <c r="AF149" s="269"/>
      <c r="AG149" s="269"/>
      <c r="AH149" s="269"/>
      <c r="AI149" s="269"/>
      <c r="AJ149" s="269"/>
      <c r="AK149" s="269"/>
      <c r="AL149" s="408"/>
      <c r="AM149" s="345"/>
      <c r="AN149" s="394"/>
      <c r="AO149" s="394"/>
      <c r="AP149" s="394"/>
      <c r="AQ149" s="394"/>
      <c r="AR149" s="394"/>
      <c r="AS149" s="394"/>
      <c r="AT149" s="394"/>
      <c r="AU149" s="394"/>
      <c r="AV149" s="394"/>
      <c r="AW149" s="345"/>
      <c r="AX149" s="345"/>
      <c r="AY149" s="345"/>
      <c r="AZ149" s="345"/>
      <c r="BA149" s="345"/>
      <c r="BB149" s="345"/>
      <c r="BC149" s="345"/>
      <c r="BD149" s="345"/>
      <c r="BE149" s="345"/>
      <c r="BF149" s="345"/>
      <c r="BG149" s="345"/>
      <c r="BH149" s="345"/>
      <c r="BI149" s="345"/>
      <c r="BJ149" s="269"/>
      <c r="BK149" s="269"/>
      <c r="BL149" s="269"/>
      <c r="BN149" s="345"/>
      <c r="BO149" s="269"/>
      <c r="BP149" s="269"/>
      <c r="BQ149" s="269"/>
      <c r="BR149" s="269"/>
      <c r="BS149" s="269"/>
      <c r="BT149" s="269"/>
      <c r="BU149" s="269"/>
      <c r="BV149" s="269"/>
      <c r="BW149" s="269"/>
      <c r="BX149" s="269"/>
      <c r="BY149" s="269"/>
      <c r="BZ149" s="269"/>
      <c r="CA149" s="269"/>
      <c r="CB149" s="269"/>
      <c r="CC149" s="269"/>
      <c r="CD149" s="269"/>
      <c r="CE149" s="269"/>
      <c r="CF149" s="408"/>
      <c r="CG149" s="345"/>
      <c r="CH149" s="394"/>
      <c r="CI149" s="394"/>
      <c r="CJ149" s="394"/>
      <c r="CK149" s="394"/>
      <c r="CL149" s="394"/>
      <c r="CM149" s="394"/>
      <c r="CN149" s="394"/>
      <c r="CO149" s="394"/>
      <c r="CP149" s="345"/>
      <c r="CQ149" s="345"/>
      <c r="CR149" s="345"/>
      <c r="CS149" s="345"/>
      <c r="CT149" s="345"/>
      <c r="CU149" s="345"/>
      <c r="CV149" s="345"/>
      <c r="CW149" s="345"/>
      <c r="CX149" s="345"/>
      <c r="CY149" s="345"/>
      <c r="CZ149" s="345"/>
      <c r="DA149" s="345"/>
      <c r="DB149" s="345"/>
      <c r="DC149" s="269"/>
      <c r="DD149" s="269"/>
      <c r="DE149" s="269"/>
      <c r="DG149" s="345"/>
      <c r="DH149" s="269"/>
      <c r="DI149" s="269"/>
      <c r="DJ149" s="269"/>
      <c r="DK149" s="269"/>
      <c r="DL149" s="269"/>
      <c r="DM149" s="269"/>
      <c r="DN149" s="269"/>
      <c r="DO149" s="269"/>
      <c r="DP149" s="269"/>
      <c r="DQ149" s="269"/>
      <c r="DR149" s="269"/>
      <c r="DS149" s="269"/>
      <c r="DT149" s="269"/>
      <c r="DU149" s="269"/>
      <c r="DV149" s="269"/>
      <c r="DW149" s="269"/>
      <c r="DX149" s="269"/>
      <c r="DY149" s="408"/>
      <c r="DZ149" s="345"/>
    </row>
    <row r="150" spans="1:130" ht="13.5" customHeight="1">
      <c r="A150" s="236"/>
      <c r="B150" s="485"/>
      <c r="C150" s="504"/>
      <c r="D150" s="767"/>
      <c r="E150" s="453"/>
      <c r="F150" s="269"/>
      <c r="G150" s="269"/>
      <c r="H150" s="269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  <c r="AE150" s="269"/>
      <c r="AF150" s="269"/>
      <c r="AG150" s="269"/>
      <c r="AH150" s="269"/>
      <c r="AI150" s="269"/>
      <c r="AJ150" s="269"/>
      <c r="AK150" s="269"/>
      <c r="AL150" s="408"/>
      <c r="AM150" s="375"/>
      <c r="AN150" s="296"/>
      <c r="AO150" s="296"/>
      <c r="AP150" s="296"/>
      <c r="AQ150" s="296"/>
      <c r="AR150" s="296"/>
      <c r="AS150" s="296"/>
      <c r="AT150" s="296"/>
      <c r="AU150" s="296"/>
      <c r="AV150" s="296"/>
      <c r="AW150" s="375"/>
      <c r="AX150" s="375"/>
      <c r="AY150" s="375"/>
      <c r="AZ150" s="375"/>
      <c r="BA150" s="375"/>
      <c r="BB150" s="375"/>
      <c r="BC150" s="375"/>
      <c r="BD150" s="375"/>
      <c r="BE150" s="375"/>
      <c r="BF150" s="375"/>
      <c r="BG150" s="375"/>
      <c r="BH150" s="375"/>
      <c r="BI150" s="375"/>
      <c r="BJ150" s="269"/>
      <c r="BK150" s="269"/>
      <c r="BL150" s="269"/>
      <c r="BN150" s="375"/>
      <c r="BO150" s="269"/>
      <c r="BP150" s="269"/>
      <c r="BQ150" s="269"/>
      <c r="BR150" s="269"/>
      <c r="BS150" s="269"/>
      <c r="BT150" s="269"/>
      <c r="BU150" s="269"/>
      <c r="BV150" s="269"/>
      <c r="BW150" s="269"/>
      <c r="BX150" s="269"/>
      <c r="BY150" s="269"/>
      <c r="BZ150" s="269"/>
      <c r="CA150" s="269"/>
      <c r="CB150" s="269"/>
      <c r="CC150" s="269"/>
      <c r="CD150" s="269"/>
      <c r="CE150" s="269"/>
      <c r="CF150" s="408"/>
      <c r="CG150" s="375"/>
      <c r="CH150" s="296"/>
      <c r="CI150" s="296"/>
      <c r="CJ150" s="296"/>
      <c r="CK150" s="296"/>
      <c r="CL150" s="296"/>
      <c r="CM150" s="296"/>
      <c r="CN150" s="296"/>
      <c r="CO150" s="296"/>
      <c r="CP150" s="375"/>
      <c r="CQ150" s="375"/>
      <c r="CR150" s="375"/>
      <c r="CS150" s="375"/>
      <c r="CT150" s="375"/>
      <c r="CU150" s="375"/>
      <c r="CV150" s="375"/>
      <c r="CW150" s="375"/>
      <c r="CX150" s="375"/>
      <c r="CY150" s="375"/>
      <c r="CZ150" s="375"/>
      <c r="DA150" s="375"/>
      <c r="DB150" s="375"/>
      <c r="DC150" s="269"/>
      <c r="DD150" s="269"/>
      <c r="DE150" s="269"/>
      <c r="DG150" s="375"/>
      <c r="DH150" s="269"/>
      <c r="DI150" s="269"/>
      <c r="DJ150" s="269"/>
      <c r="DK150" s="269"/>
      <c r="DL150" s="269"/>
      <c r="DM150" s="269"/>
      <c r="DN150" s="269"/>
      <c r="DO150" s="269"/>
      <c r="DP150" s="269"/>
      <c r="DQ150" s="269"/>
      <c r="DR150" s="269"/>
      <c r="DS150" s="269"/>
      <c r="DT150" s="269"/>
      <c r="DU150" s="269"/>
      <c r="DV150" s="269"/>
      <c r="DW150" s="269"/>
      <c r="DX150" s="269"/>
      <c r="DY150" s="408"/>
      <c r="DZ150" s="375"/>
    </row>
    <row r="151" spans="1:130" ht="13.5" customHeight="1">
      <c r="A151" s="236"/>
      <c r="B151" s="485"/>
      <c r="C151" s="486"/>
      <c r="D151" s="490"/>
      <c r="E151" s="453"/>
      <c r="F151" s="269"/>
      <c r="G151" s="269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  <c r="AE151" s="269"/>
      <c r="AF151" s="269"/>
      <c r="AG151" s="269"/>
      <c r="AH151" s="269"/>
      <c r="AI151" s="269"/>
      <c r="AJ151" s="269"/>
      <c r="AK151" s="269"/>
      <c r="AL151" s="408"/>
      <c r="AM151" s="375"/>
      <c r="AN151" s="296"/>
      <c r="AO151" s="296"/>
      <c r="AP151" s="296"/>
      <c r="AQ151" s="296"/>
      <c r="AR151" s="296"/>
      <c r="AS151" s="296"/>
      <c r="AT151" s="296"/>
      <c r="AU151" s="296"/>
      <c r="AV151" s="296"/>
      <c r="AW151" s="375"/>
      <c r="AX151" s="375"/>
      <c r="AY151" s="375"/>
      <c r="AZ151" s="375"/>
      <c r="BA151" s="375"/>
      <c r="BB151" s="375"/>
      <c r="BC151" s="375"/>
      <c r="BD151" s="375"/>
      <c r="BE151" s="375"/>
      <c r="BF151" s="375"/>
      <c r="BG151" s="375"/>
      <c r="BH151" s="375"/>
      <c r="BI151" s="375"/>
      <c r="BJ151" s="269"/>
      <c r="BK151" s="269"/>
      <c r="BL151" s="269"/>
      <c r="BN151" s="375"/>
      <c r="BO151" s="269"/>
      <c r="BP151" s="269"/>
      <c r="BQ151" s="269"/>
      <c r="BR151" s="269"/>
      <c r="BS151" s="269"/>
      <c r="BT151" s="269"/>
      <c r="BU151" s="269"/>
      <c r="BV151" s="269"/>
      <c r="BW151" s="269"/>
      <c r="BX151" s="269"/>
      <c r="BY151" s="269"/>
      <c r="BZ151" s="269"/>
      <c r="CA151" s="269"/>
      <c r="CB151" s="269"/>
      <c r="CC151" s="269"/>
      <c r="CD151" s="269"/>
      <c r="CE151" s="269"/>
      <c r="CF151" s="408"/>
      <c r="CG151" s="375"/>
      <c r="CH151" s="296"/>
      <c r="CI151" s="296"/>
      <c r="CJ151" s="296"/>
      <c r="CK151" s="296"/>
      <c r="CL151" s="296"/>
      <c r="CM151" s="296"/>
      <c r="CN151" s="296"/>
      <c r="CO151" s="296"/>
      <c r="CP151" s="375"/>
      <c r="CQ151" s="375"/>
      <c r="CR151" s="375"/>
      <c r="CS151" s="375"/>
      <c r="CT151" s="375"/>
      <c r="CU151" s="375"/>
      <c r="CV151" s="375"/>
      <c r="CW151" s="375"/>
      <c r="CX151" s="375"/>
      <c r="CY151" s="375"/>
      <c r="CZ151" s="375"/>
      <c r="DA151" s="375"/>
      <c r="DB151" s="375"/>
      <c r="DC151" s="269"/>
      <c r="DD151" s="269"/>
      <c r="DE151" s="269"/>
      <c r="DG151" s="375"/>
      <c r="DH151" s="269"/>
      <c r="DI151" s="269"/>
      <c r="DJ151" s="269"/>
      <c r="DK151" s="269"/>
      <c r="DL151" s="269"/>
      <c r="DM151" s="269"/>
      <c r="DN151" s="269"/>
      <c r="DO151" s="269"/>
      <c r="DP151" s="269"/>
      <c r="DQ151" s="269"/>
      <c r="DR151" s="269"/>
      <c r="DS151" s="269"/>
      <c r="DT151" s="269"/>
      <c r="DU151" s="269"/>
      <c r="DV151" s="269"/>
      <c r="DW151" s="269"/>
      <c r="DX151" s="269"/>
      <c r="DY151" s="408"/>
      <c r="DZ151" s="375"/>
    </row>
    <row r="152" spans="1:130" ht="13.5" customHeight="1">
      <c r="A152" s="236"/>
      <c r="B152" s="485"/>
      <c r="C152" s="486"/>
      <c r="D152" s="490"/>
      <c r="E152" s="453"/>
      <c r="F152" s="269"/>
      <c r="G152" s="269"/>
      <c r="H152" s="269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  <c r="AE152" s="269"/>
      <c r="AF152" s="269"/>
      <c r="AG152" s="269"/>
      <c r="AH152" s="269"/>
      <c r="AI152" s="269"/>
      <c r="AJ152" s="269"/>
      <c r="AK152" s="269"/>
      <c r="AL152" s="408"/>
      <c r="AM152" s="375"/>
      <c r="AN152" s="296"/>
      <c r="AO152" s="296"/>
      <c r="AP152" s="296"/>
      <c r="AQ152" s="296"/>
      <c r="AR152" s="296"/>
      <c r="AS152" s="296"/>
      <c r="AT152" s="296"/>
      <c r="AU152" s="296"/>
      <c r="AV152" s="296"/>
      <c r="AW152" s="375"/>
      <c r="AX152" s="375"/>
      <c r="AY152" s="375"/>
      <c r="AZ152" s="375"/>
      <c r="BA152" s="375"/>
      <c r="BB152" s="375"/>
      <c r="BC152" s="375"/>
      <c r="BD152" s="375"/>
      <c r="BE152" s="375"/>
      <c r="BF152" s="375"/>
      <c r="BG152" s="375"/>
      <c r="BH152" s="375"/>
      <c r="BI152" s="375"/>
      <c r="BJ152" s="269"/>
      <c r="BK152" s="269"/>
      <c r="BL152" s="269"/>
      <c r="BN152" s="375"/>
      <c r="BO152" s="269"/>
      <c r="BP152" s="269"/>
      <c r="BQ152" s="269"/>
      <c r="BR152" s="269"/>
      <c r="BS152" s="269"/>
      <c r="BT152" s="269"/>
      <c r="BU152" s="269"/>
      <c r="BV152" s="269"/>
      <c r="BW152" s="269"/>
      <c r="BX152" s="269"/>
      <c r="BY152" s="269"/>
      <c r="BZ152" s="269"/>
      <c r="CA152" s="269"/>
      <c r="CB152" s="269"/>
      <c r="CC152" s="269"/>
      <c r="CD152" s="269"/>
      <c r="CE152" s="269"/>
      <c r="CF152" s="408"/>
      <c r="CG152" s="375"/>
      <c r="CH152" s="296"/>
      <c r="CI152" s="296"/>
      <c r="CJ152" s="296"/>
      <c r="CK152" s="296"/>
      <c r="CL152" s="296"/>
      <c r="CM152" s="296"/>
      <c r="CN152" s="296"/>
      <c r="CO152" s="296"/>
      <c r="CP152" s="375"/>
      <c r="CQ152" s="375"/>
      <c r="CR152" s="375"/>
      <c r="CS152" s="375"/>
      <c r="CT152" s="375"/>
      <c r="CU152" s="375"/>
      <c r="CV152" s="375"/>
      <c r="CW152" s="375"/>
      <c r="CX152" s="375"/>
      <c r="CY152" s="375"/>
      <c r="CZ152" s="375"/>
      <c r="DA152" s="375"/>
      <c r="DB152" s="375"/>
      <c r="DC152" s="269"/>
      <c r="DD152" s="269"/>
      <c r="DE152" s="269"/>
      <c r="DG152" s="375"/>
      <c r="DH152" s="269"/>
      <c r="DI152" s="269"/>
      <c r="DJ152" s="269"/>
      <c r="DK152" s="269"/>
      <c r="DL152" s="269"/>
      <c r="DM152" s="269"/>
      <c r="DN152" s="269"/>
      <c r="DO152" s="269"/>
      <c r="DP152" s="269"/>
      <c r="DQ152" s="269"/>
      <c r="DR152" s="269"/>
      <c r="DS152" s="269"/>
      <c r="DT152" s="269"/>
      <c r="DU152" s="269"/>
      <c r="DV152" s="269"/>
      <c r="DW152" s="269"/>
      <c r="DX152" s="269"/>
      <c r="DY152" s="408"/>
      <c r="DZ152" s="375"/>
    </row>
    <row r="153" spans="1:130" ht="13.5" customHeight="1">
      <c r="A153" s="236"/>
      <c r="B153" s="485"/>
      <c r="C153" s="486"/>
      <c r="D153" s="490"/>
      <c r="E153" s="453"/>
      <c r="F153" s="269"/>
      <c r="G153" s="269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  <c r="AE153" s="269"/>
      <c r="AF153" s="269"/>
      <c r="AG153" s="269"/>
      <c r="AH153" s="269"/>
      <c r="AI153" s="269"/>
      <c r="AJ153" s="269"/>
      <c r="AK153" s="269"/>
      <c r="AL153" s="408"/>
      <c r="AM153" s="345"/>
      <c r="AN153" s="394"/>
      <c r="AO153" s="394"/>
      <c r="AP153" s="394"/>
      <c r="AQ153" s="394"/>
      <c r="AR153" s="394"/>
      <c r="AS153" s="394"/>
      <c r="AT153" s="394"/>
      <c r="AU153" s="394"/>
      <c r="AV153" s="394"/>
      <c r="AW153" s="345"/>
      <c r="AX153" s="345"/>
      <c r="AY153" s="345"/>
      <c r="AZ153" s="345"/>
      <c r="BA153" s="345"/>
      <c r="BB153" s="345"/>
      <c r="BC153" s="345"/>
      <c r="BD153" s="345"/>
      <c r="BE153" s="345"/>
      <c r="BF153" s="345"/>
      <c r="BG153" s="345"/>
      <c r="BH153" s="345"/>
      <c r="BI153" s="345"/>
      <c r="BJ153" s="269"/>
      <c r="BK153" s="269"/>
      <c r="BL153" s="269"/>
      <c r="BN153" s="345"/>
      <c r="BO153" s="269"/>
      <c r="BP153" s="269"/>
      <c r="BQ153" s="269"/>
      <c r="BR153" s="269"/>
      <c r="BS153" s="269"/>
      <c r="BT153" s="269"/>
      <c r="BU153" s="269"/>
      <c r="BV153" s="269"/>
      <c r="BW153" s="269"/>
      <c r="BX153" s="269"/>
      <c r="BY153" s="269"/>
      <c r="BZ153" s="269"/>
      <c r="CA153" s="269"/>
      <c r="CB153" s="269"/>
      <c r="CC153" s="269"/>
      <c r="CD153" s="269"/>
      <c r="CE153" s="269"/>
      <c r="CF153" s="408"/>
      <c r="CG153" s="345"/>
      <c r="CH153" s="394"/>
      <c r="CI153" s="394"/>
      <c r="CJ153" s="394"/>
      <c r="CK153" s="394"/>
      <c r="CL153" s="394"/>
      <c r="CM153" s="394"/>
      <c r="CN153" s="394"/>
      <c r="CO153" s="394"/>
      <c r="CP153" s="345"/>
      <c r="CQ153" s="345"/>
      <c r="CR153" s="345"/>
      <c r="CS153" s="345"/>
      <c r="CT153" s="345"/>
      <c r="CU153" s="345"/>
      <c r="CV153" s="345"/>
      <c r="CW153" s="345"/>
      <c r="CX153" s="345"/>
      <c r="CY153" s="345"/>
      <c r="CZ153" s="345"/>
      <c r="DA153" s="345"/>
      <c r="DB153" s="345"/>
      <c r="DC153" s="269"/>
      <c r="DD153" s="269"/>
      <c r="DE153" s="269"/>
      <c r="DG153" s="345"/>
      <c r="DH153" s="269"/>
      <c r="DI153" s="269"/>
      <c r="DJ153" s="269"/>
      <c r="DK153" s="269"/>
      <c r="DL153" s="269"/>
      <c r="DM153" s="269"/>
      <c r="DN153" s="269"/>
      <c r="DO153" s="269"/>
      <c r="DP153" s="269"/>
      <c r="DQ153" s="269"/>
      <c r="DR153" s="269"/>
      <c r="DS153" s="269"/>
      <c r="DT153" s="269"/>
      <c r="DU153" s="269"/>
      <c r="DV153" s="269"/>
      <c r="DW153" s="269"/>
      <c r="DX153" s="269"/>
      <c r="DY153" s="408"/>
      <c r="DZ153" s="345"/>
    </row>
    <row r="154" spans="1:130" ht="13.5" customHeight="1">
      <c r="A154" s="236"/>
      <c r="B154" s="508"/>
      <c r="C154" s="509"/>
      <c r="D154" s="490"/>
      <c r="E154" s="453"/>
      <c r="F154" s="269"/>
      <c r="G154" s="269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  <c r="AE154" s="269"/>
      <c r="AF154" s="269"/>
      <c r="AG154" s="269"/>
      <c r="AH154" s="269"/>
      <c r="AI154" s="269"/>
      <c r="AJ154" s="269"/>
      <c r="AK154" s="269"/>
      <c r="AL154" s="408"/>
      <c r="AM154" s="345"/>
      <c r="AN154" s="394"/>
      <c r="AO154" s="394"/>
      <c r="AP154" s="394"/>
      <c r="AQ154" s="394"/>
      <c r="AR154" s="394"/>
      <c r="AS154" s="394"/>
      <c r="AT154" s="394"/>
      <c r="AU154" s="394"/>
      <c r="AV154" s="394"/>
      <c r="AW154" s="345"/>
      <c r="AX154" s="345"/>
      <c r="AY154" s="345"/>
      <c r="AZ154" s="345"/>
      <c r="BA154" s="345"/>
      <c r="BB154" s="345"/>
      <c r="BC154" s="345"/>
      <c r="BD154" s="345"/>
      <c r="BE154" s="345"/>
      <c r="BF154" s="345"/>
      <c r="BG154" s="345"/>
      <c r="BH154" s="345"/>
      <c r="BI154" s="345"/>
      <c r="BJ154" s="269"/>
      <c r="BK154" s="269"/>
      <c r="BL154" s="269"/>
      <c r="BN154" s="345"/>
      <c r="BO154" s="269"/>
      <c r="BP154" s="269"/>
      <c r="BQ154" s="269"/>
      <c r="BR154" s="269"/>
      <c r="BS154" s="269"/>
      <c r="BT154" s="269"/>
      <c r="BU154" s="269"/>
      <c r="BV154" s="269"/>
      <c r="BW154" s="269"/>
      <c r="BX154" s="269"/>
      <c r="BY154" s="269"/>
      <c r="BZ154" s="269"/>
      <c r="CA154" s="269"/>
      <c r="CB154" s="269"/>
      <c r="CC154" s="269"/>
      <c r="CD154" s="269"/>
      <c r="CE154" s="269"/>
      <c r="CF154" s="408"/>
      <c r="CG154" s="345"/>
      <c r="CH154" s="394"/>
      <c r="CI154" s="394"/>
      <c r="CJ154" s="394"/>
      <c r="CK154" s="394"/>
      <c r="CL154" s="394"/>
      <c r="CM154" s="394"/>
      <c r="CN154" s="394"/>
      <c r="CO154" s="394"/>
      <c r="CP154" s="345"/>
      <c r="CQ154" s="345"/>
      <c r="CR154" s="345"/>
      <c r="CS154" s="345"/>
      <c r="CT154" s="345"/>
      <c r="CU154" s="345"/>
      <c r="CV154" s="345"/>
      <c r="CW154" s="345"/>
      <c r="CX154" s="345"/>
      <c r="CY154" s="345"/>
      <c r="CZ154" s="345"/>
      <c r="DA154" s="345"/>
      <c r="DB154" s="345"/>
      <c r="DC154" s="269"/>
      <c r="DD154" s="269"/>
      <c r="DE154" s="269"/>
      <c r="DG154" s="345"/>
      <c r="DH154" s="269"/>
      <c r="DI154" s="269"/>
      <c r="DJ154" s="269"/>
      <c r="DK154" s="269"/>
      <c r="DL154" s="269"/>
      <c r="DM154" s="269"/>
      <c r="DN154" s="269"/>
      <c r="DO154" s="269"/>
      <c r="DP154" s="269"/>
      <c r="DQ154" s="269"/>
      <c r="DR154" s="269"/>
      <c r="DS154" s="269"/>
      <c r="DT154" s="269"/>
      <c r="DU154" s="269"/>
      <c r="DV154" s="269"/>
      <c r="DW154" s="269"/>
      <c r="DX154" s="269"/>
      <c r="DY154" s="408"/>
      <c r="DZ154" s="345"/>
    </row>
    <row r="155" spans="1:130" ht="13.5" customHeight="1">
      <c r="A155" s="236"/>
      <c r="B155" s="236"/>
      <c r="C155" s="236"/>
      <c r="D155" s="236"/>
      <c r="E155" s="453"/>
      <c r="F155" s="269"/>
      <c r="G155" s="269"/>
      <c r="H155" s="269"/>
      <c r="I155" s="269"/>
      <c r="J155" s="269"/>
      <c r="K155" s="269"/>
      <c r="L155" s="269"/>
      <c r="M155" s="269"/>
      <c r="N155" s="269"/>
      <c r="O155" s="269"/>
      <c r="P155" s="269"/>
      <c r="Q155" s="269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  <c r="AE155" s="269"/>
      <c r="AF155" s="269"/>
      <c r="AG155" s="269"/>
      <c r="AH155" s="269"/>
      <c r="AI155" s="269"/>
      <c r="AJ155" s="269"/>
      <c r="AK155" s="269"/>
      <c r="AL155" s="408"/>
      <c r="AM155" s="345"/>
      <c r="AN155" s="394"/>
      <c r="AO155" s="394"/>
      <c r="AP155" s="394"/>
      <c r="AQ155" s="394"/>
      <c r="AR155" s="394"/>
      <c r="AS155" s="394"/>
      <c r="AT155" s="394"/>
      <c r="AU155" s="394"/>
      <c r="AV155" s="394"/>
      <c r="AW155" s="345"/>
      <c r="AX155" s="345"/>
      <c r="AY155" s="345"/>
      <c r="AZ155" s="345"/>
      <c r="BA155" s="345"/>
      <c r="BB155" s="345"/>
      <c r="BC155" s="345"/>
      <c r="BD155" s="345"/>
      <c r="BE155" s="345"/>
      <c r="BF155" s="345"/>
      <c r="BG155" s="345"/>
      <c r="BH155" s="345"/>
      <c r="BI155" s="345"/>
      <c r="BJ155" s="269"/>
      <c r="BK155" s="269"/>
      <c r="BL155" s="269"/>
      <c r="BN155" s="345"/>
      <c r="BO155" s="269"/>
      <c r="BP155" s="269"/>
      <c r="BQ155" s="269"/>
      <c r="BR155" s="269"/>
      <c r="BS155" s="269"/>
      <c r="BT155" s="269"/>
      <c r="BU155" s="269"/>
      <c r="BV155" s="269"/>
      <c r="BW155" s="269"/>
      <c r="BX155" s="269"/>
      <c r="BY155" s="269"/>
      <c r="BZ155" s="269"/>
      <c r="CA155" s="269"/>
      <c r="CB155" s="269"/>
      <c r="CC155" s="269"/>
      <c r="CD155" s="269"/>
      <c r="CE155" s="269"/>
      <c r="CF155" s="408"/>
      <c r="CG155" s="345"/>
      <c r="CH155" s="394"/>
      <c r="CI155" s="394"/>
      <c r="CJ155" s="394"/>
      <c r="CK155" s="394"/>
      <c r="CL155" s="394"/>
      <c r="CM155" s="394"/>
      <c r="CN155" s="394"/>
      <c r="CO155" s="394"/>
      <c r="CP155" s="345"/>
      <c r="CQ155" s="345"/>
      <c r="CR155" s="345"/>
      <c r="CS155" s="345"/>
      <c r="CT155" s="345"/>
      <c r="CU155" s="345"/>
      <c r="CV155" s="345"/>
      <c r="CW155" s="345"/>
      <c r="CX155" s="345"/>
      <c r="CY155" s="345"/>
      <c r="CZ155" s="345"/>
      <c r="DA155" s="345"/>
      <c r="DB155" s="345"/>
      <c r="DC155" s="269"/>
      <c r="DD155" s="269"/>
      <c r="DE155" s="269"/>
      <c r="DG155" s="345"/>
      <c r="DH155" s="269"/>
      <c r="DI155" s="269"/>
      <c r="DJ155" s="269"/>
      <c r="DK155" s="269"/>
      <c r="DL155" s="269"/>
      <c r="DM155" s="269"/>
      <c r="DN155" s="269"/>
      <c r="DO155" s="269"/>
      <c r="DP155" s="269"/>
      <c r="DQ155" s="269"/>
      <c r="DR155" s="269"/>
      <c r="DS155" s="269"/>
      <c r="DT155" s="269"/>
      <c r="DU155" s="269"/>
      <c r="DV155" s="269"/>
      <c r="DW155" s="269"/>
      <c r="DX155" s="269"/>
      <c r="DY155" s="408"/>
      <c r="DZ155" s="345"/>
    </row>
    <row r="156" ht="13.5" customHeight="1">
      <c r="E156" s="453"/>
    </row>
    <row r="157" ht="13.5" customHeight="1">
      <c r="E157" s="453"/>
    </row>
    <row r="158" ht="13.5" customHeight="1">
      <c r="E158" s="453"/>
    </row>
    <row r="159" ht="13.5" customHeight="1">
      <c r="E159" s="453"/>
    </row>
    <row r="160" ht="13.5" customHeight="1">
      <c r="E160" s="453"/>
    </row>
    <row r="161" ht="13.5" customHeight="1">
      <c r="E161" s="453"/>
    </row>
    <row r="162" ht="13.5" customHeight="1">
      <c r="E162" s="453"/>
    </row>
    <row r="163" ht="13.5" customHeight="1">
      <c r="E163" s="453"/>
    </row>
    <row r="164" ht="13.5" customHeight="1">
      <c r="E164" s="453"/>
    </row>
    <row r="165" ht="13.5" customHeight="1">
      <c r="E165" s="453"/>
    </row>
    <row r="166" ht="13.5" customHeight="1">
      <c r="E166" s="453"/>
    </row>
    <row r="167" ht="13.5" customHeight="1">
      <c r="E167" s="453"/>
    </row>
    <row r="168" ht="13.5" customHeight="1">
      <c r="E168" s="453"/>
    </row>
    <row r="169" ht="13.5" customHeight="1">
      <c r="E169" s="453"/>
    </row>
    <row r="170" ht="13.5" customHeight="1">
      <c r="E170" s="453"/>
    </row>
    <row r="171" ht="13.5" customHeight="1">
      <c r="E171" s="453"/>
    </row>
    <row r="172" ht="13.5" customHeight="1">
      <c r="E172" s="453"/>
    </row>
    <row r="173" ht="13.5" customHeight="1">
      <c r="E173" s="453"/>
    </row>
    <row r="174" ht="13.5" customHeight="1">
      <c r="E174" s="453"/>
    </row>
    <row r="175" ht="13.5" customHeight="1">
      <c r="E175" s="453"/>
    </row>
    <row r="176" ht="13.5" customHeight="1">
      <c r="E176" s="453"/>
    </row>
    <row r="177" ht="13.5" customHeight="1">
      <c r="E177" s="453"/>
    </row>
    <row r="178" ht="13.5" customHeight="1">
      <c r="E178" s="453"/>
    </row>
    <row r="179" ht="13.5" customHeight="1">
      <c r="E179" s="453"/>
    </row>
    <row r="180" ht="13.5" customHeight="1">
      <c r="E180" s="453"/>
    </row>
    <row r="181" ht="13.5" customHeight="1">
      <c r="E181" s="453"/>
    </row>
    <row r="182" ht="13.5" customHeight="1">
      <c r="E182" s="453"/>
    </row>
    <row r="183" ht="13.5" customHeight="1">
      <c r="E183" s="453"/>
    </row>
    <row r="184" ht="13.5" customHeight="1">
      <c r="E184" s="453"/>
    </row>
    <row r="185" ht="13.5" customHeight="1">
      <c r="E185" s="453"/>
    </row>
    <row r="186" ht="13.5" customHeight="1">
      <c r="E186" s="453"/>
    </row>
    <row r="187" ht="13.5" customHeight="1">
      <c r="E187" s="453"/>
    </row>
    <row r="188" ht="13.5" customHeight="1">
      <c r="E188" s="453"/>
    </row>
    <row r="189" ht="13.5" customHeight="1">
      <c r="E189" s="453"/>
    </row>
    <row r="190" ht="13.5" customHeight="1">
      <c r="E190" s="453"/>
    </row>
    <row r="191" ht="13.5" customHeight="1">
      <c r="E191" s="453"/>
    </row>
    <row r="192" ht="13.5" customHeight="1">
      <c r="E192" s="453"/>
    </row>
    <row r="193" ht="13.5" customHeight="1">
      <c r="E193" s="453"/>
    </row>
    <row r="194" ht="13.5" customHeight="1">
      <c r="E194" s="453"/>
    </row>
    <row r="195" ht="13.5" customHeight="1">
      <c r="E195" s="453"/>
    </row>
    <row r="196" ht="13.5" customHeight="1">
      <c r="E196" s="453"/>
    </row>
    <row r="197" ht="13.5" customHeight="1">
      <c r="E197" s="453"/>
    </row>
    <row r="198" ht="13.5" customHeight="1">
      <c r="E198" s="453"/>
    </row>
    <row r="199" ht="13.5" customHeight="1">
      <c r="E199" s="453"/>
    </row>
  </sheetData>
  <sheetProtection/>
  <mergeCells count="90">
    <mergeCell ref="E3:F3"/>
    <mergeCell ref="G3:H3"/>
    <mergeCell ref="I3:J3"/>
    <mergeCell ref="K3:L3"/>
    <mergeCell ref="AC3:AD3"/>
    <mergeCell ref="M3:N3"/>
    <mergeCell ref="O3:P3"/>
    <mergeCell ref="S3:T3"/>
    <mergeCell ref="AQ3:AR3"/>
    <mergeCell ref="AS3:AT3"/>
    <mergeCell ref="AU3:AV3"/>
    <mergeCell ref="AY3:AZ3"/>
    <mergeCell ref="AW3:AX3"/>
    <mergeCell ref="BA3:BB3"/>
    <mergeCell ref="BC3:BD3"/>
    <mergeCell ref="BE3:BF3"/>
    <mergeCell ref="BG3:BH3"/>
    <mergeCell ref="BI3:BJ3"/>
    <mergeCell ref="BN3:BO3"/>
    <mergeCell ref="BP3:BQ3"/>
    <mergeCell ref="BR3:BS3"/>
    <mergeCell ref="CJ3:CK3"/>
    <mergeCell ref="CL3:CM3"/>
    <mergeCell ref="BT3:BU3"/>
    <mergeCell ref="BV3:BW3"/>
    <mergeCell ref="BX3:BY3"/>
    <mergeCell ref="BZ3:CA3"/>
    <mergeCell ref="CH3:CI3"/>
    <mergeCell ref="CN3:CO3"/>
    <mergeCell ref="CP3:CQ3"/>
    <mergeCell ref="CR3:CS3"/>
    <mergeCell ref="CT3:CU3"/>
    <mergeCell ref="DM3:DN3"/>
    <mergeCell ref="CV3:CW3"/>
    <mergeCell ref="CX3:CY3"/>
    <mergeCell ref="CZ3:DA3"/>
    <mergeCell ref="DB3:DC3"/>
    <mergeCell ref="DO3:DP3"/>
    <mergeCell ref="E4:F4"/>
    <mergeCell ref="G4:H4"/>
    <mergeCell ref="K4:L4"/>
    <mergeCell ref="O4:P4"/>
    <mergeCell ref="W4:X4"/>
    <mergeCell ref="AA4:AB4"/>
    <mergeCell ref="DG3:DH3"/>
    <mergeCell ref="DI3:DJ3"/>
    <mergeCell ref="DK3:DL3"/>
    <mergeCell ref="BX4:BY4"/>
    <mergeCell ref="CL4:CM4"/>
    <mergeCell ref="BT4:BU4"/>
    <mergeCell ref="AS4:AT4"/>
    <mergeCell ref="AU4:AV4"/>
    <mergeCell ref="BE4:BF4"/>
    <mergeCell ref="BI4:BJ4"/>
    <mergeCell ref="BN4:BO4"/>
    <mergeCell ref="BP4:BQ4"/>
    <mergeCell ref="BR4:BS4"/>
    <mergeCell ref="A2:C2"/>
    <mergeCell ref="Q3:R3"/>
    <mergeCell ref="AM3:AN4"/>
    <mergeCell ref="AO3:AP3"/>
    <mergeCell ref="AC4:AD4"/>
    <mergeCell ref="AE3:AF3"/>
    <mergeCell ref="AG3:AH3"/>
    <mergeCell ref="W3:X3"/>
    <mergeCell ref="Y3:Z3"/>
    <mergeCell ref="AA3:AB3"/>
    <mergeCell ref="DQ3:DR3"/>
    <mergeCell ref="DS3:DT3"/>
    <mergeCell ref="S4:T4"/>
    <mergeCell ref="AO4:AP4"/>
    <mergeCell ref="AY4:AZ4"/>
    <mergeCell ref="BZ4:CA4"/>
    <mergeCell ref="CH4:CI4"/>
    <mergeCell ref="CR4:CS4"/>
    <mergeCell ref="CX4:CY4"/>
    <mergeCell ref="DM4:DN4"/>
    <mergeCell ref="DQ4:DR4"/>
    <mergeCell ref="DS4:DT4"/>
    <mergeCell ref="CE50:CF50"/>
    <mergeCell ref="CE51:CF51"/>
    <mergeCell ref="DK4:DL4"/>
    <mergeCell ref="DG4:DH4"/>
    <mergeCell ref="DI4:DJ4"/>
    <mergeCell ref="CN4:CO4"/>
    <mergeCell ref="CD56:CF56"/>
    <mergeCell ref="CE52:CF52"/>
    <mergeCell ref="CE53:CF53"/>
    <mergeCell ref="CE54:CF54"/>
    <mergeCell ref="CE55:CF55"/>
  </mergeCells>
  <conditionalFormatting sqref="DZ105:DZ107 DZ83:DZ93 DG105:DG107 DB105:DB107 DE83:DF83 DI80 DI82 DK80 DK82 DM80 DM82 DO80 DO82 DQ80 DQ82 DS80 DS82 DB80 DB82:DB93 DU80:DV80 DU82:DV82 DE80 DE82 DG80 DG82:DG93 DG6:DG48 CZ6:CZ48 DU6:DV48 DB6:DB48 DS6:DS48 DQ6:DQ48 DO6:DO48 DM6:DM48 DK6:DK48 DI6:DI48 CG105:CG107 CG83:CG93 BN105:BN107 BI105:BI107 BG105:BG107 AW105:AW107 BA105:BA107 W87 Y110:Y113 AC110:AC113 AA110:AA113 W105:W107 Y105:Y107 AC105:AC107 AA105:AA107 AE110:AE113 AE105:AE107 W84 V84:V89 V83:W83 BL83:BM83 Y82:Y93 AC82:AC93 AA82:AA93 AE82:AE93 BP80 BP82 BR80 BR82 BT80 BT82 BV80 BV82 BX80 BX82 BZ80 BZ82 V80 V82 BI80 BI82:BI93 BG80 BG82:BG93 AW80 AW82:AW93 BA80 BA82:BA93 CB80:CC80 CB82:CC82 BE80 BE82:BE83 BC80 BC82:BC83 AY80 AY82:AY83 AU80 AU82:AU83 AS80 AS82:AS83 AQ80 AQ82:AQ83 AO80 AO82:AO83 BL80 BL82 BN80 BN82:BN93 W36:W40 Y6:Y40 AC6:AC40 AA6:AA40 AE6:AE40 BN6:BN48 BL6:BL48 AO6:AO48 AQ6:AQ48 AS6:AS48 AU6:AU48 AY6:AY48 BC6:BC48 BE6:BE48 CB6:CC48 BA6:BA48 AW6:AW48 BG6:BG48 BI6:BI48 V6:V48 BZ6:BZ48 BX6:BX48 BV6:BV48 BT6:BT48 BR6:BR48 BP6:BP48 CZ105:CZ107 CP105:CP107 CT105:CT107 CZ80 CZ82:CZ93 CP80 CP82:CP93 CT80 CT82:CT93 CX80 CX82:CX83 CV80 CV82:CV83 CR80 CR82:CR83 CN80 CN82:CN83 CL80 CL82:CL83 CJ80 CJ82:CJ83 CH80 CH82:CH83 CH6:CH48 CJ6:CJ48 CL6:CL48 CN6:CN48 CR6:CR48 CV6:CV48 CX6:CX48 CT6:CT48 CP6:CP48 DE6:DE48">
    <cfRule type="cellIs" priority="1" dxfId="0" operator="lessThan" stopIfTrue="1">
      <formula>5</formula>
    </cfRule>
  </conditionalFormatting>
  <conditionalFormatting sqref="DW83:DX93 DW105:DX107 DW80 DW82 DW6:DW48 AJ105:AK107 W110:W113 I110:I113 S110:S113 K110:K113 E110:E113 G110:G113 O110:O113 AG110:AG113 W88:W93 K105:K107 E105:E107 G105:G107 I105:I107 O105:O107 S105:S107 AG105:AG107 W85:W86 CD83:CE93 CD105:CE107 AE80 M80 Q80 W80 W82 Y80 AC80 AA80 K80 K82:K93 CD80 CD82 E80 E82:E93 G80 G82:G93 I80 I82:I93 O80 O82:O93 S80 S82:S93 AG80 AG82:AG93 AJ80:AK80 AJ82:AK93 W6:W35 K6:K35 AJ6:AK48 AG6:AG48 S6:S48 O6:O48 I6:I48 G6:G48 E6:E48 CD6:CD48 K37:K48 AA41:AA48 AC41:AC48 Y41:Y48 W41:W48 Q41:Q48 M41:M48 AE41:AE48">
    <cfRule type="cellIs" priority="2" dxfId="10" operator="lessThan" stopIfTrue="1">
      <formula>5</formula>
    </cfRule>
  </conditionalFormatting>
  <conditionalFormatting sqref="DZ80 DZ82 DZ6:DZ48 CG80 CG82 CG6:CG48">
    <cfRule type="cellIs" priority="3" dxfId="11" operator="notEqual" stopIfTrue="1">
      <formula>"Lªn líp"</formula>
    </cfRule>
  </conditionalFormatting>
  <conditionalFormatting sqref="Q110:Q113 M110:M113 Q105:Q107 M105:M107 Q82:Q93 M82:M93 Q6:Q40 M6:M40">
    <cfRule type="cellIs" priority="4" dxfId="12" operator="lessThan" stopIfTrue="1">
      <formula>5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J192"/>
  <sheetViews>
    <sheetView zoomScalePageLayoutView="0" workbookViewId="0" topLeftCell="A1">
      <selection activeCell="U19" sqref="U19"/>
    </sheetView>
  </sheetViews>
  <sheetFormatPr defaultColWidth="4.7109375" defaultRowHeight="13.5" customHeight="1"/>
  <cols>
    <col min="1" max="1" width="4.7109375" style="0" customWidth="1"/>
    <col min="2" max="2" width="19.28125" style="0" customWidth="1"/>
    <col min="3" max="3" width="12.7109375" style="0" customWidth="1"/>
    <col min="4" max="4" width="4.7109375" style="0" hidden="1" customWidth="1"/>
    <col min="5" max="5" width="3.57421875" style="0" hidden="1" customWidth="1"/>
    <col min="6" max="6" width="4.7109375" style="0" hidden="1" customWidth="1"/>
    <col min="7" max="7" width="4.00390625" style="0" hidden="1" customWidth="1"/>
    <col min="8" max="8" width="4.7109375" style="0" hidden="1" customWidth="1"/>
    <col min="9" max="9" width="4.00390625" style="0" hidden="1" customWidth="1"/>
    <col min="10" max="13" width="4.7109375" style="0" hidden="1" customWidth="1"/>
  </cols>
  <sheetData>
    <row r="1" spans="1:140" ht="13.5" customHeight="1">
      <c r="A1" s="13"/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6"/>
      <c r="AI1" s="14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4"/>
      <c r="AY1" s="14"/>
      <c r="AZ1" s="15"/>
      <c r="BA1" s="14"/>
      <c r="BB1" s="15"/>
      <c r="BC1" s="14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4"/>
      <c r="CP1" s="14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4"/>
      <c r="DI1" s="15"/>
      <c r="DJ1" s="14"/>
      <c r="DK1" s="15"/>
      <c r="DL1" s="14"/>
      <c r="DM1" s="15"/>
      <c r="DN1" s="15"/>
      <c r="DO1" s="18"/>
      <c r="DP1" s="18"/>
      <c r="DQ1" s="18"/>
      <c r="DR1" s="19"/>
      <c r="DS1" s="20"/>
      <c r="DT1" s="13"/>
      <c r="DU1" s="13"/>
      <c r="DV1" s="13"/>
      <c r="DW1" s="21"/>
      <c r="DX1" s="19"/>
      <c r="DY1" s="21"/>
      <c r="DZ1" s="20"/>
      <c r="EA1" s="13"/>
      <c r="EB1" s="13"/>
      <c r="EC1" s="13"/>
      <c r="ED1" s="13"/>
      <c r="EE1" s="13"/>
      <c r="EF1" s="13"/>
      <c r="EG1" s="13"/>
      <c r="EH1" s="13"/>
      <c r="EI1" s="13"/>
      <c r="EJ1" s="13"/>
    </row>
    <row r="2" spans="1:140" ht="13.5" customHeight="1">
      <c r="A2" s="22" t="s">
        <v>148</v>
      </c>
      <c r="B2" s="23"/>
      <c r="C2" s="23" t="s">
        <v>120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24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4"/>
      <c r="AY2" s="14"/>
      <c r="AZ2" s="15"/>
      <c r="BA2" s="14"/>
      <c r="BB2" s="15"/>
      <c r="BC2" s="14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7"/>
      <c r="CP2" s="17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4"/>
      <c r="DI2" s="15"/>
      <c r="DJ2" s="14"/>
      <c r="DK2" s="15"/>
      <c r="DL2" s="14"/>
      <c r="DM2" s="15"/>
      <c r="DN2" s="15"/>
      <c r="DO2" s="18"/>
      <c r="DP2" s="18"/>
      <c r="DQ2" s="18"/>
      <c r="DR2" s="19"/>
      <c r="DS2" s="20"/>
      <c r="DT2" s="13"/>
      <c r="DU2" s="13"/>
      <c r="DV2" s="13"/>
      <c r="DW2" s="21"/>
      <c r="DX2" s="19"/>
      <c r="DY2" s="21"/>
      <c r="DZ2" s="20"/>
      <c r="EA2" s="13"/>
      <c r="EB2" s="13"/>
      <c r="EC2" s="13"/>
      <c r="ED2" s="13"/>
      <c r="EE2" s="13"/>
      <c r="EF2" s="13"/>
      <c r="EG2" s="13"/>
      <c r="EH2" s="13"/>
      <c r="EI2" s="13"/>
      <c r="EJ2" s="13"/>
    </row>
    <row r="3" spans="1:140" ht="13.5" customHeight="1">
      <c r="A3" s="25"/>
      <c r="B3" s="26"/>
      <c r="C3" s="27"/>
      <c r="D3" s="943" t="s">
        <v>145</v>
      </c>
      <c r="E3" s="944"/>
      <c r="F3" s="943" t="s">
        <v>149</v>
      </c>
      <c r="G3" s="944"/>
      <c r="H3" s="943" t="s">
        <v>146</v>
      </c>
      <c r="I3" s="944"/>
      <c r="J3" s="943" t="s">
        <v>151</v>
      </c>
      <c r="K3" s="944"/>
      <c r="L3" s="943" t="s">
        <v>45</v>
      </c>
      <c r="M3" s="944"/>
      <c r="N3" s="29" t="s">
        <v>152</v>
      </c>
      <c r="O3" s="31" t="s">
        <v>153</v>
      </c>
      <c r="P3" s="943"/>
      <c r="Q3" s="944"/>
      <c r="R3" s="943"/>
      <c r="S3" s="944"/>
      <c r="T3" s="943"/>
      <c r="U3" s="944"/>
      <c r="V3" s="943"/>
      <c r="W3" s="944"/>
      <c r="X3" s="943"/>
      <c r="Y3" s="944"/>
      <c r="Z3" s="943" t="s">
        <v>52</v>
      </c>
      <c r="AA3" s="944"/>
      <c r="AB3" s="943" t="s">
        <v>54</v>
      </c>
      <c r="AC3" s="944"/>
      <c r="AD3" s="943" t="s">
        <v>55</v>
      </c>
      <c r="AE3" s="944"/>
      <c r="AF3" s="943" t="s">
        <v>53</v>
      </c>
      <c r="AG3" s="944"/>
      <c r="AH3" s="32" t="s">
        <v>50</v>
      </c>
      <c r="AI3" s="32" t="s">
        <v>57</v>
      </c>
      <c r="AJ3" s="943" t="s">
        <v>59</v>
      </c>
      <c r="AK3" s="944"/>
      <c r="AL3" s="943" t="s">
        <v>60</v>
      </c>
      <c r="AM3" s="944"/>
      <c r="AN3" s="943"/>
      <c r="AO3" s="947"/>
      <c r="AP3" s="944"/>
      <c r="AQ3" s="943"/>
      <c r="AR3" s="944"/>
      <c r="AS3" s="943"/>
      <c r="AT3" s="947"/>
      <c r="AU3" s="944"/>
      <c r="AV3" s="943"/>
      <c r="AW3" s="944"/>
      <c r="AX3" s="943"/>
      <c r="AY3" s="947"/>
      <c r="AZ3" s="944"/>
      <c r="BA3" s="32"/>
      <c r="BB3" s="31"/>
      <c r="BC3" s="948"/>
      <c r="BD3" s="949"/>
      <c r="BE3" s="943"/>
      <c r="BF3" s="947"/>
      <c r="BG3" s="944"/>
      <c r="BH3" s="943"/>
      <c r="BI3" s="947"/>
      <c r="BJ3" s="944"/>
      <c r="BK3" s="943"/>
      <c r="BL3" s="947"/>
      <c r="BM3" s="944"/>
      <c r="BN3" s="943"/>
      <c r="BO3" s="947"/>
      <c r="BP3" s="944"/>
      <c r="BQ3" s="943"/>
      <c r="BR3" s="947"/>
      <c r="BS3" s="944"/>
      <c r="BT3" s="943"/>
      <c r="BU3" s="944"/>
      <c r="BV3" s="943"/>
      <c r="BW3" s="947"/>
      <c r="BX3" s="944"/>
      <c r="BY3" s="943"/>
      <c r="BZ3" s="947"/>
      <c r="CA3" s="944"/>
      <c r="CB3" s="943"/>
      <c r="CC3" s="944"/>
      <c r="CD3" s="943"/>
      <c r="CE3" s="944"/>
      <c r="CF3" s="29"/>
      <c r="CG3" s="30"/>
      <c r="CH3" s="30"/>
      <c r="CI3" s="28"/>
      <c r="CJ3" s="28"/>
      <c r="CK3" s="943"/>
      <c r="CL3" s="944"/>
      <c r="CM3" s="943"/>
      <c r="CN3" s="944"/>
      <c r="CO3" s="943"/>
      <c r="CP3" s="944"/>
      <c r="CQ3" s="31"/>
      <c r="CR3" s="30"/>
      <c r="CS3" s="28"/>
      <c r="CT3" s="943"/>
      <c r="CU3" s="944"/>
      <c r="CV3" s="30"/>
      <c r="CW3" s="30"/>
      <c r="CX3" s="30"/>
      <c r="CY3" s="30"/>
      <c r="CZ3" s="30"/>
      <c r="DA3" s="30"/>
      <c r="DB3" s="28"/>
      <c r="DC3" s="29"/>
      <c r="DD3" s="35"/>
      <c r="DE3" s="35"/>
      <c r="DF3" s="35"/>
      <c r="DG3" s="35"/>
      <c r="DH3" s="36"/>
      <c r="DI3" s="37"/>
      <c r="DJ3" s="38" t="s">
        <v>14</v>
      </c>
      <c r="DK3" s="38" t="s">
        <v>15</v>
      </c>
      <c r="DL3" s="36"/>
      <c r="DM3" s="37"/>
      <c r="DN3" s="36" t="s">
        <v>16</v>
      </c>
      <c r="DO3" s="37"/>
      <c r="DP3" s="36"/>
      <c r="DQ3" s="37"/>
      <c r="DR3" s="39" t="s">
        <v>17</v>
      </c>
      <c r="DS3" s="40"/>
      <c r="DT3" s="39" t="s">
        <v>18</v>
      </c>
      <c r="DU3" s="40"/>
      <c r="DV3" s="41" t="s">
        <v>19</v>
      </c>
      <c r="DW3" s="41" t="s">
        <v>20</v>
      </c>
      <c r="DX3" s="41" t="s">
        <v>21</v>
      </c>
      <c r="DY3" s="41" t="s">
        <v>22</v>
      </c>
      <c r="DZ3" s="41" t="s">
        <v>23</v>
      </c>
      <c r="EA3" s="39" t="s">
        <v>24</v>
      </c>
      <c r="EB3" s="40"/>
      <c r="EC3" s="39" t="s">
        <v>24</v>
      </c>
      <c r="ED3" s="40"/>
      <c r="EE3" s="42"/>
      <c r="EF3" s="40"/>
      <c r="EG3" s="41" t="s">
        <v>25</v>
      </c>
      <c r="EH3" s="41" t="s">
        <v>23</v>
      </c>
      <c r="EI3" s="41" t="s">
        <v>18</v>
      </c>
      <c r="EJ3" s="25" t="s">
        <v>26</v>
      </c>
    </row>
    <row r="4" spans="1:140" ht="13.5" customHeight="1">
      <c r="A4" s="25" t="s">
        <v>11</v>
      </c>
      <c r="B4" s="26" t="s">
        <v>12</v>
      </c>
      <c r="C4" s="27" t="s">
        <v>13</v>
      </c>
      <c r="D4" s="945"/>
      <c r="E4" s="946"/>
      <c r="F4" s="945"/>
      <c r="G4" s="946"/>
      <c r="H4" s="945" t="s">
        <v>147</v>
      </c>
      <c r="I4" s="946"/>
      <c r="J4" s="43"/>
      <c r="K4" s="37"/>
      <c r="L4" s="945"/>
      <c r="M4" s="946"/>
      <c r="N4" s="37"/>
      <c r="O4" s="44" t="s">
        <v>154</v>
      </c>
      <c r="P4" s="945"/>
      <c r="Q4" s="946"/>
      <c r="R4" s="945"/>
      <c r="S4" s="946"/>
      <c r="T4" s="945"/>
      <c r="U4" s="946"/>
      <c r="V4" s="945"/>
      <c r="W4" s="946"/>
      <c r="X4" s="945"/>
      <c r="Y4" s="946"/>
      <c r="Z4" s="45"/>
      <c r="AA4" s="46"/>
      <c r="AB4" s="45"/>
      <c r="AC4" s="46"/>
      <c r="AD4" s="36"/>
      <c r="AE4" s="36"/>
      <c r="AF4" s="945" t="s">
        <v>27</v>
      </c>
      <c r="AG4" s="946"/>
      <c r="AH4" s="47" t="s">
        <v>56</v>
      </c>
      <c r="AI4" s="47" t="s">
        <v>58</v>
      </c>
      <c r="AJ4" s="945"/>
      <c r="AK4" s="946"/>
      <c r="AL4" s="36" t="s">
        <v>61</v>
      </c>
      <c r="AM4" s="46"/>
      <c r="AN4" s="36"/>
      <c r="AO4" s="36"/>
      <c r="AP4" s="46"/>
      <c r="AQ4" s="36"/>
      <c r="AR4" s="46"/>
      <c r="AS4" s="45"/>
      <c r="AT4" s="36"/>
      <c r="AU4" s="46"/>
      <c r="AV4" s="36"/>
      <c r="AW4" s="36"/>
      <c r="AX4" s="45"/>
      <c r="AY4" s="36"/>
      <c r="AZ4" s="35"/>
      <c r="BA4" s="47"/>
      <c r="BB4" s="48"/>
      <c r="BC4" s="948"/>
      <c r="BD4" s="949"/>
      <c r="BE4" s="945"/>
      <c r="BF4" s="950"/>
      <c r="BG4" s="946"/>
      <c r="BH4" s="945"/>
      <c r="BI4" s="950"/>
      <c r="BJ4" s="946"/>
      <c r="BK4" s="945"/>
      <c r="BL4" s="950"/>
      <c r="BM4" s="946"/>
      <c r="BN4" s="945"/>
      <c r="BO4" s="950"/>
      <c r="BP4" s="946"/>
      <c r="BQ4" s="945"/>
      <c r="BR4" s="950"/>
      <c r="BS4" s="946"/>
      <c r="BT4" s="945"/>
      <c r="BU4" s="946"/>
      <c r="BV4" s="49"/>
      <c r="BW4" s="50"/>
      <c r="BX4" s="51"/>
      <c r="BY4" s="50"/>
      <c r="BZ4" s="50"/>
      <c r="CA4" s="50"/>
      <c r="CB4" s="49"/>
      <c r="CC4" s="50"/>
      <c r="CD4" s="945"/>
      <c r="CE4" s="946"/>
      <c r="CF4" s="37"/>
      <c r="CG4" s="50"/>
      <c r="CH4" s="50"/>
      <c r="CI4" s="49"/>
      <c r="CJ4" s="49"/>
      <c r="CK4" s="49"/>
      <c r="CL4" s="51"/>
      <c r="CM4" s="50"/>
      <c r="CN4" s="51"/>
      <c r="CO4" s="50"/>
      <c r="CP4" s="50"/>
      <c r="CQ4" s="44"/>
      <c r="CR4" s="50"/>
      <c r="CS4" s="43"/>
      <c r="CT4" s="49"/>
      <c r="CU4" s="51"/>
      <c r="CV4" s="50"/>
      <c r="CW4" s="50"/>
      <c r="CX4" s="50"/>
      <c r="CY4" s="50"/>
      <c r="CZ4" s="50"/>
      <c r="DA4" s="50"/>
      <c r="DB4" s="49"/>
      <c r="DC4" s="51"/>
      <c r="DD4" s="35"/>
      <c r="DE4" s="35"/>
      <c r="DF4" s="35"/>
      <c r="DG4" s="35"/>
      <c r="DH4" s="52"/>
      <c r="DI4" s="53"/>
      <c r="DJ4" s="38"/>
      <c r="DK4" s="45"/>
      <c r="DL4" s="36"/>
      <c r="DM4" s="35"/>
      <c r="DN4" s="36"/>
      <c r="DO4" s="35"/>
      <c r="DP4" s="36"/>
      <c r="DQ4" s="35"/>
      <c r="DR4" s="39"/>
      <c r="DS4" s="42"/>
      <c r="DT4" s="39"/>
      <c r="DU4" s="42"/>
      <c r="DV4" s="54"/>
      <c r="DW4" s="54"/>
      <c r="DX4" s="54"/>
      <c r="DY4" s="54"/>
      <c r="DZ4" s="54"/>
      <c r="EA4" s="39"/>
      <c r="EB4" s="42"/>
      <c r="EC4" s="39"/>
      <c r="ED4" s="42"/>
      <c r="EE4" s="42"/>
      <c r="EF4" s="42"/>
      <c r="EG4" s="54"/>
      <c r="EH4" s="54"/>
      <c r="EI4" s="41"/>
      <c r="EJ4" s="55"/>
    </row>
    <row r="5" spans="1:140" ht="13.5" customHeight="1">
      <c r="A5" s="56"/>
      <c r="B5" s="54"/>
      <c r="C5" s="57"/>
      <c r="D5" s="35">
        <v>5</v>
      </c>
      <c r="E5" s="35"/>
      <c r="F5" s="43">
        <v>5</v>
      </c>
      <c r="G5" s="37"/>
      <c r="H5" s="35">
        <v>3</v>
      </c>
      <c r="I5" s="35"/>
      <c r="J5" s="43">
        <v>5</v>
      </c>
      <c r="K5" s="37"/>
      <c r="L5" s="58">
        <v>5</v>
      </c>
      <c r="M5" s="58"/>
      <c r="N5" s="44">
        <f>L5+J5+H5+F5+D5</f>
        <v>23</v>
      </c>
      <c r="O5" s="44"/>
      <c r="P5" s="58"/>
      <c r="Q5" s="58"/>
      <c r="R5" s="58"/>
      <c r="S5" s="58"/>
      <c r="T5" s="53"/>
      <c r="U5" s="58"/>
      <c r="V5" s="58"/>
      <c r="W5" s="58"/>
      <c r="X5" s="58"/>
      <c r="Y5" s="58"/>
      <c r="Z5" s="58">
        <v>4</v>
      </c>
      <c r="AA5" s="58"/>
      <c r="AB5" s="58">
        <v>5</v>
      </c>
      <c r="AC5" s="58"/>
      <c r="AD5" s="58">
        <v>4</v>
      </c>
      <c r="AE5" s="58"/>
      <c r="AF5" s="58">
        <v>5</v>
      </c>
      <c r="AG5" s="58"/>
      <c r="AH5" s="58">
        <v>35</v>
      </c>
      <c r="AI5" s="43">
        <v>56</v>
      </c>
      <c r="AJ5" s="44">
        <v>3</v>
      </c>
      <c r="AK5" s="44"/>
      <c r="AL5" s="58">
        <v>6</v>
      </c>
      <c r="AM5" s="58"/>
      <c r="AN5" s="53"/>
      <c r="AO5" s="53"/>
      <c r="AP5" s="58"/>
      <c r="AQ5" s="58"/>
      <c r="AR5" s="58"/>
      <c r="AS5" s="58"/>
      <c r="AT5" s="58"/>
      <c r="AU5" s="58"/>
      <c r="AV5" s="58"/>
      <c r="AW5" s="58"/>
      <c r="AX5" s="43"/>
      <c r="AY5" s="43"/>
      <c r="AZ5" s="43"/>
      <c r="BA5" s="43"/>
      <c r="BB5" s="43"/>
      <c r="BC5" s="33"/>
      <c r="BD5" s="53"/>
      <c r="BE5" s="33"/>
      <c r="BF5" s="34"/>
      <c r="BG5" s="53"/>
      <c r="BH5" s="33"/>
      <c r="BI5" s="34"/>
      <c r="BJ5" s="53"/>
      <c r="BK5" s="33"/>
      <c r="BL5" s="34"/>
      <c r="BM5" s="34"/>
      <c r="BN5" s="33"/>
      <c r="BO5" s="34"/>
      <c r="BP5" s="34"/>
      <c r="BQ5" s="33"/>
      <c r="BR5" s="34"/>
      <c r="BS5" s="34"/>
      <c r="BT5" s="34"/>
      <c r="BU5" s="34"/>
      <c r="BV5" s="33"/>
      <c r="BW5" s="34"/>
      <c r="BX5" s="53"/>
      <c r="BY5" s="34"/>
      <c r="BZ5" s="34"/>
      <c r="CA5" s="34"/>
      <c r="CB5" s="33"/>
      <c r="CC5" s="53"/>
      <c r="CD5" s="43"/>
      <c r="CE5" s="37"/>
      <c r="CF5" s="34"/>
      <c r="CG5" s="58"/>
      <c r="CH5" s="33"/>
      <c r="CI5" s="33"/>
      <c r="CJ5" s="33"/>
      <c r="CK5" s="33"/>
      <c r="CL5" s="53"/>
      <c r="CM5" s="34"/>
      <c r="CN5" s="53"/>
      <c r="CO5" s="35"/>
      <c r="CP5" s="35"/>
      <c r="CQ5" s="58"/>
      <c r="CR5" s="34"/>
      <c r="CS5" s="58"/>
      <c r="CT5" s="33"/>
      <c r="CU5" s="53"/>
      <c r="CV5" s="34"/>
      <c r="CW5" s="34"/>
      <c r="CX5" s="34"/>
      <c r="CY5" s="34"/>
      <c r="CZ5" s="34"/>
      <c r="DA5" s="34"/>
      <c r="DB5" s="33"/>
      <c r="DC5" s="53"/>
      <c r="DD5" s="34"/>
      <c r="DE5" s="33"/>
      <c r="DF5" s="33"/>
      <c r="DG5" s="33"/>
      <c r="DH5" s="33"/>
      <c r="DI5" s="33"/>
      <c r="DJ5" s="58"/>
      <c r="DK5" s="33"/>
      <c r="DL5" s="33"/>
      <c r="DM5" s="33"/>
      <c r="DN5" s="33">
        <v>4</v>
      </c>
      <c r="DO5" s="33"/>
      <c r="DP5" s="33">
        <v>2</v>
      </c>
      <c r="DQ5" s="33"/>
      <c r="DR5" s="59">
        <v>8</v>
      </c>
      <c r="DS5" s="59"/>
      <c r="DT5" s="59">
        <v>10</v>
      </c>
      <c r="DU5" s="59"/>
      <c r="DV5" s="59">
        <v>42</v>
      </c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60"/>
      <c r="EJ5" s="56"/>
    </row>
    <row r="6" spans="1:140" ht="13.5" customHeight="1">
      <c r="A6" s="61">
        <v>1</v>
      </c>
      <c r="B6" s="62" t="s">
        <v>78</v>
      </c>
      <c r="C6" s="107" t="s">
        <v>79</v>
      </c>
      <c r="D6" s="211">
        <v>7</v>
      </c>
      <c r="E6" s="211"/>
      <c r="F6" s="181">
        <v>9</v>
      </c>
      <c r="G6" s="181"/>
      <c r="H6" s="181">
        <v>7</v>
      </c>
      <c r="I6" s="181"/>
      <c r="J6" s="181">
        <v>7</v>
      </c>
      <c r="K6" s="66"/>
      <c r="L6" s="181">
        <v>6</v>
      </c>
      <c r="M6" s="115"/>
      <c r="N6" s="181">
        <f aca="true" t="shared" si="0" ref="N6:N34">L6*$L$5+J6*$J$5+H6*$H$5+F6*$F$5+D6*$D$5</f>
        <v>166</v>
      </c>
      <c r="O6" s="67">
        <f aca="true" t="shared" si="1" ref="O6:O34">N6/$N$5</f>
        <v>7.217391304347826</v>
      </c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8"/>
      <c r="AI6" s="69"/>
      <c r="AJ6" s="70"/>
      <c r="AK6" s="71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72"/>
      <c r="BA6" s="63"/>
      <c r="BB6" s="72"/>
      <c r="BC6" s="63"/>
      <c r="BD6" s="72"/>
      <c r="BE6" s="73"/>
      <c r="BF6" s="73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4"/>
      <c r="CI6" s="74"/>
      <c r="CJ6" s="65"/>
      <c r="CK6" s="65"/>
      <c r="CL6" s="72"/>
      <c r="CM6" s="72"/>
      <c r="CN6" s="72"/>
      <c r="CO6" s="65"/>
      <c r="CP6" s="66"/>
      <c r="CQ6" s="65"/>
      <c r="CR6" s="75"/>
      <c r="CS6" s="76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63"/>
      <c r="DI6" s="72"/>
      <c r="DJ6" s="63"/>
      <c r="DK6" s="72"/>
      <c r="DL6" s="63"/>
      <c r="DM6" s="72"/>
      <c r="DN6" s="72"/>
      <c r="DO6" s="69"/>
      <c r="DP6" s="69"/>
      <c r="DQ6" s="69"/>
      <c r="DR6" s="77"/>
      <c r="DS6" s="78"/>
      <c r="DT6" s="79"/>
      <c r="DU6" s="79"/>
      <c r="DV6" s="79"/>
      <c r="DW6" s="80"/>
      <c r="DX6" s="81"/>
      <c r="DY6" s="80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82"/>
    </row>
    <row r="7" spans="1:140" ht="13.5" customHeight="1">
      <c r="A7" s="61">
        <v>2</v>
      </c>
      <c r="B7" s="83" t="s">
        <v>119</v>
      </c>
      <c r="C7" s="84" t="s">
        <v>70</v>
      </c>
      <c r="D7" s="212">
        <v>6</v>
      </c>
      <c r="E7" s="212"/>
      <c r="F7" s="208">
        <v>9</v>
      </c>
      <c r="G7" s="208"/>
      <c r="H7" s="208">
        <v>7</v>
      </c>
      <c r="I7" s="208"/>
      <c r="J7" s="208">
        <v>5</v>
      </c>
      <c r="K7" s="88"/>
      <c r="L7" s="208">
        <v>8</v>
      </c>
      <c r="M7" s="87"/>
      <c r="N7" s="181">
        <f t="shared" si="0"/>
        <v>161</v>
      </c>
      <c r="O7" s="67">
        <f t="shared" si="1"/>
        <v>7</v>
      </c>
      <c r="P7" s="89"/>
      <c r="Q7" s="89"/>
      <c r="R7" s="89"/>
      <c r="S7" s="89"/>
      <c r="T7" s="87"/>
      <c r="U7" s="89"/>
      <c r="V7" s="87"/>
      <c r="W7" s="89"/>
      <c r="X7" s="89"/>
      <c r="Y7" s="89"/>
      <c r="Z7" s="89"/>
      <c r="AA7" s="89"/>
      <c r="AB7" s="89"/>
      <c r="AC7" s="89"/>
      <c r="AD7" s="89"/>
      <c r="AE7" s="89"/>
      <c r="AF7" s="87"/>
      <c r="AG7" s="89"/>
      <c r="AH7" s="69"/>
      <c r="AI7" s="69"/>
      <c r="AJ7" s="90"/>
      <c r="AK7" s="91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7"/>
      <c r="AY7" s="87"/>
      <c r="AZ7" s="92"/>
      <c r="BA7" s="85"/>
      <c r="BB7" s="92"/>
      <c r="BC7" s="85"/>
      <c r="BD7" s="92"/>
      <c r="BE7" s="93"/>
      <c r="BF7" s="93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4"/>
      <c r="CI7" s="94"/>
      <c r="CJ7" s="87"/>
      <c r="CK7" s="87"/>
      <c r="CL7" s="92"/>
      <c r="CM7" s="92"/>
      <c r="CN7" s="92"/>
      <c r="CO7" s="87"/>
      <c r="CP7" s="88"/>
      <c r="CQ7" s="87"/>
      <c r="CR7" s="95"/>
      <c r="CS7" s="96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85"/>
      <c r="DI7" s="92"/>
      <c r="DJ7" s="85"/>
      <c r="DK7" s="92"/>
      <c r="DL7" s="85"/>
      <c r="DM7" s="92"/>
      <c r="DN7" s="92"/>
      <c r="DO7" s="69"/>
      <c r="DP7" s="69"/>
      <c r="DQ7" s="69"/>
      <c r="DR7" s="77"/>
      <c r="DS7" s="97"/>
      <c r="DT7" s="98"/>
      <c r="DU7" s="98"/>
      <c r="DV7" s="98"/>
      <c r="DW7" s="99"/>
      <c r="DX7" s="100"/>
      <c r="DY7" s="99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101"/>
    </row>
    <row r="8" spans="1:140" ht="13.5" customHeight="1">
      <c r="A8" s="61">
        <v>3</v>
      </c>
      <c r="B8" s="83" t="s">
        <v>93</v>
      </c>
      <c r="C8" s="84" t="s">
        <v>94</v>
      </c>
      <c r="D8" s="212">
        <v>7</v>
      </c>
      <c r="E8" s="212"/>
      <c r="F8" s="208">
        <v>8</v>
      </c>
      <c r="G8" s="208"/>
      <c r="H8" s="208">
        <v>6</v>
      </c>
      <c r="I8" s="208"/>
      <c r="J8" s="208">
        <v>6</v>
      </c>
      <c r="K8" s="88"/>
      <c r="L8" s="208">
        <v>7</v>
      </c>
      <c r="M8" s="87"/>
      <c r="N8" s="181">
        <f t="shared" si="0"/>
        <v>158</v>
      </c>
      <c r="O8" s="67">
        <f t="shared" si="1"/>
        <v>6.869565217391305</v>
      </c>
      <c r="P8" s="89"/>
      <c r="Q8" s="89"/>
      <c r="R8" s="89"/>
      <c r="S8" s="89"/>
      <c r="T8" s="89"/>
      <c r="U8" s="89"/>
      <c r="V8" s="87"/>
      <c r="W8" s="89"/>
      <c r="X8" s="89"/>
      <c r="Y8" s="89"/>
      <c r="Z8" s="89"/>
      <c r="AA8" s="89"/>
      <c r="AB8" s="89"/>
      <c r="AC8" s="89"/>
      <c r="AD8" s="89"/>
      <c r="AE8" s="89"/>
      <c r="AF8" s="87"/>
      <c r="AG8" s="89"/>
      <c r="AH8" s="69"/>
      <c r="AI8" s="69"/>
      <c r="AJ8" s="90"/>
      <c r="AK8" s="91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7"/>
      <c r="AY8" s="87"/>
      <c r="AZ8" s="92"/>
      <c r="BA8" s="85"/>
      <c r="BB8" s="92"/>
      <c r="BC8" s="85"/>
      <c r="BD8" s="92"/>
      <c r="BE8" s="93"/>
      <c r="BF8" s="93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4"/>
      <c r="CI8" s="94"/>
      <c r="CJ8" s="87"/>
      <c r="CK8" s="87"/>
      <c r="CL8" s="92"/>
      <c r="CM8" s="92"/>
      <c r="CN8" s="92"/>
      <c r="CO8" s="87"/>
      <c r="CP8" s="88"/>
      <c r="CQ8" s="87"/>
      <c r="CR8" s="95"/>
      <c r="CS8" s="96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85"/>
      <c r="DI8" s="92"/>
      <c r="DJ8" s="85"/>
      <c r="DK8" s="92"/>
      <c r="DL8" s="85"/>
      <c r="DM8" s="92"/>
      <c r="DN8" s="92"/>
      <c r="DO8" s="69"/>
      <c r="DP8" s="69"/>
      <c r="DQ8" s="69"/>
      <c r="DR8" s="77"/>
      <c r="DS8" s="97"/>
      <c r="DT8" s="98"/>
      <c r="DU8" s="98"/>
      <c r="DV8" s="98"/>
      <c r="DW8" s="99"/>
      <c r="DX8" s="100"/>
      <c r="DY8" s="99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101"/>
    </row>
    <row r="9" spans="1:140" ht="13.5" customHeight="1">
      <c r="A9" s="61">
        <v>4</v>
      </c>
      <c r="B9" s="83" t="s">
        <v>118</v>
      </c>
      <c r="C9" s="225" t="s">
        <v>70</v>
      </c>
      <c r="D9" s="212">
        <v>8</v>
      </c>
      <c r="E9" s="212"/>
      <c r="F9" s="181">
        <v>7</v>
      </c>
      <c r="G9" s="181"/>
      <c r="H9" s="181">
        <v>7</v>
      </c>
      <c r="I9" s="181"/>
      <c r="J9" s="181">
        <v>6</v>
      </c>
      <c r="K9" s="66"/>
      <c r="L9" s="181">
        <v>6</v>
      </c>
      <c r="M9" s="65"/>
      <c r="N9" s="181">
        <f t="shared" si="0"/>
        <v>156</v>
      </c>
      <c r="O9" s="67">
        <f t="shared" si="1"/>
        <v>6.782608695652174</v>
      </c>
      <c r="P9" s="103"/>
      <c r="Q9" s="103"/>
      <c r="R9" s="103"/>
      <c r="S9" s="103"/>
      <c r="T9" s="103"/>
      <c r="U9" s="103"/>
      <c r="V9" s="65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69"/>
      <c r="AI9" s="69"/>
      <c r="AJ9" s="90"/>
      <c r="AK9" s="91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4"/>
      <c r="AY9" s="104"/>
      <c r="AZ9" s="104"/>
      <c r="BA9" s="85"/>
      <c r="BB9" s="92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2"/>
      <c r="CE9" s="102"/>
      <c r="CF9" s="92"/>
      <c r="CG9" s="92"/>
      <c r="CH9" s="94"/>
      <c r="CI9" s="94"/>
      <c r="CJ9" s="87"/>
      <c r="CK9" s="87"/>
      <c r="CL9" s="92"/>
      <c r="CM9" s="92"/>
      <c r="CN9" s="92"/>
      <c r="CO9" s="103"/>
      <c r="CP9" s="103"/>
      <c r="CQ9" s="87"/>
      <c r="CR9" s="87"/>
      <c r="CS9" s="96"/>
      <c r="CT9" s="92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 t="s">
        <v>28</v>
      </c>
      <c r="DK9" s="104" t="s">
        <v>28</v>
      </c>
      <c r="DL9" s="104" t="s">
        <v>28</v>
      </c>
      <c r="DM9" s="104" t="s">
        <v>28</v>
      </c>
      <c r="DN9" s="104" t="s">
        <v>28</v>
      </c>
      <c r="DO9" s="104" t="s">
        <v>28</v>
      </c>
      <c r="DP9" s="104" t="s">
        <v>28</v>
      </c>
      <c r="DQ9" s="104" t="s">
        <v>28</v>
      </c>
      <c r="DR9" s="105" t="s">
        <v>28</v>
      </c>
      <c r="DS9" s="105" t="s">
        <v>28</v>
      </c>
      <c r="DT9" s="105" t="s">
        <v>28</v>
      </c>
      <c r="DU9" s="105" t="s">
        <v>28</v>
      </c>
      <c r="DV9" s="105" t="s">
        <v>28</v>
      </c>
      <c r="DW9" s="105" t="s">
        <v>28</v>
      </c>
      <c r="DX9" s="105" t="s">
        <v>28</v>
      </c>
      <c r="DY9" s="105" t="s">
        <v>28</v>
      </c>
      <c r="DZ9" s="105" t="s">
        <v>28</v>
      </c>
      <c r="EA9" s="105" t="s">
        <v>28</v>
      </c>
      <c r="EB9" s="105" t="s">
        <v>28</v>
      </c>
      <c r="EC9" s="105" t="s">
        <v>28</v>
      </c>
      <c r="ED9" s="105" t="s">
        <v>28</v>
      </c>
      <c r="EE9" s="105" t="s">
        <v>28</v>
      </c>
      <c r="EF9" s="105" t="s">
        <v>28</v>
      </c>
      <c r="EG9" s="105" t="s">
        <v>28</v>
      </c>
      <c r="EH9" s="105" t="s">
        <v>28</v>
      </c>
      <c r="EI9" s="105" t="s">
        <v>28</v>
      </c>
      <c r="EJ9" s="106"/>
    </row>
    <row r="10" spans="1:140" ht="13.5" customHeight="1">
      <c r="A10" s="61">
        <v>5</v>
      </c>
      <c r="B10" s="62" t="s">
        <v>82</v>
      </c>
      <c r="C10" s="107" t="s">
        <v>81</v>
      </c>
      <c r="D10" s="226">
        <v>9</v>
      </c>
      <c r="E10" s="214"/>
      <c r="F10" s="66">
        <v>6</v>
      </c>
      <c r="G10" s="181"/>
      <c r="H10" s="66">
        <v>7</v>
      </c>
      <c r="I10" s="181"/>
      <c r="J10" s="66">
        <v>6</v>
      </c>
      <c r="K10" s="103"/>
      <c r="L10" s="66">
        <v>5</v>
      </c>
      <c r="M10" s="103"/>
      <c r="N10" s="181">
        <f t="shared" si="0"/>
        <v>151</v>
      </c>
      <c r="O10" s="67">
        <f t="shared" si="1"/>
        <v>6.565217391304348</v>
      </c>
      <c r="P10" s="103"/>
      <c r="Q10" s="103"/>
      <c r="R10" s="103"/>
      <c r="S10" s="103"/>
      <c r="T10" s="103"/>
      <c r="U10" s="103"/>
      <c r="V10" s="65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69"/>
      <c r="AI10" s="69"/>
      <c r="AJ10" s="90"/>
      <c r="AK10" s="91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8"/>
      <c r="AY10" s="108"/>
      <c r="AZ10" s="108"/>
      <c r="BA10" s="85"/>
      <c r="BB10" s="92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92"/>
      <c r="CG10" s="92"/>
      <c r="CH10" s="94"/>
      <c r="CI10" s="94"/>
      <c r="CJ10" s="87"/>
      <c r="CK10" s="109"/>
      <c r="CL10" s="110"/>
      <c r="CM10" s="110"/>
      <c r="CN10" s="110"/>
      <c r="CO10" s="103"/>
      <c r="CP10" s="103"/>
      <c r="CQ10" s="87"/>
      <c r="CR10" s="111"/>
      <c r="CS10" s="96"/>
      <c r="CT10" s="92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 t="s">
        <v>28</v>
      </c>
      <c r="DK10" s="108" t="s">
        <v>28</v>
      </c>
      <c r="DL10" s="108" t="s">
        <v>28</v>
      </c>
      <c r="DM10" s="108" t="s">
        <v>28</v>
      </c>
      <c r="DN10" s="108" t="s">
        <v>28</v>
      </c>
      <c r="DO10" s="108" t="s">
        <v>28</v>
      </c>
      <c r="DP10" s="108" t="s">
        <v>28</v>
      </c>
      <c r="DQ10" s="108" t="s">
        <v>28</v>
      </c>
      <c r="DR10" s="112" t="s">
        <v>28</v>
      </c>
      <c r="DS10" s="112" t="s">
        <v>28</v>
      </c>
      <c r="DT10" s="112" t="s">
        <v>28</v>
      </c>
      <c r="DU10" s="112" t="s">
        <v>28</v>
      </c>
      <c r="DV10" s="112" t="s">
        <v>28</v>
      </c>
      <c r="DW10" s="112" t="s">
        <v>28</v>
      </c>
      <c r="DX10" s="112" t="s">
        <v>28</v>
      </c>
      <c r="DY10" s="112" t="s">
        <v>28</v>
      </c>
      <c r="DZ10" s="112" t="s">
        <v>28</v>
      </c>
      <c r="EA10" s="112" t="s">
        <v>28</v>
      </c>
      <c r="EB10" s="112" t="s">
        <v>28</v>
      </c>
      <c r="EC10" s="112" t="s">
        <v>28</v>
      </c>
      <c r="ED10" s="112" t="s">
        <v>28</v>
      </c>
      <c r="EE10" s="112" t="s">
        <v>28</v>
      </c>
      <c r="EF10" s="112" t="s">
        <v>28</v>
      </c>
      <c r="EG10" s="112" t="s">
        <v>28</v>
      </c>
      <c r="EH10" s="112" t="s">
        <v>28</v>
      </c>
      <c r="EI10" s="112" t="s">
        <v>28</v>
      </c>
      <c r="EJ10" s="106"/>
    </row>
    <row r="11" spans="1:140" ht="13.5" customHeight="1">
      <c r="A11" s="61">
        <v>6</v>
      </c>
      <c r="B11" s="62" t="s">
        <v>109</v>
      </c>
      <c r="C11" s="107" t="s">
        <v>49</v>
      </c>
      <c r="D11" s="212">
        <v>8</v>
      </c>
      <c r="E11" s="212"/>
      <c r="F11" s="181">
        <v>6</v>
      </c>
      <c r="G11" s="181"/>
      <c r="H11" s="181">
        <v>7</v>
      </c>
      <c r="I11" s="181"/>
      <c r="J11" s="181">
        <v>6</v>
      </c>
      <c r="K11" s="66"/>
      <c r="L11" s="181">
        <v>5</v>
      </c>
      <c r="M11" s="65"/>
      <c r="N11" s="181">
        <f t="shared" si="0"/>
        <v>146</v>
      </c>
      <c r="O11" s="67">
        <f t="shared" si="1"/>
        <v>6.3478260869565215</v>
      </c>
      <c r="P11" s="103"/>
      <c r="Q11" s="103"/>
      <c r="R11" s="103"/>
      <c r="S11" s="103"/>
      <c r="T11" s="103"/>
      <c r="U11" s="103"/>
      <c r="V11" s="65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69"/>
      <c r="AI11" s="113"/>
      <c r="AJ11" s="114"/>
      <c r="AK11" s="91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8"/>
      <c r="AY11" s="108"/>
      <c r="AZ11" s="108"/>
      <c r="BA11" s="85"/>
      <c r="BB11" s="92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92"/>
      <c r="CG11" s="92"/>
      <c r="CH11" s="94"/>
      <c r="CI11" s="94"/>
      <c r="CJ11" s="87"/>
      <c r="CK11" s="109"/>
      <c r="CL11" s="110"/>
      <c r="CM11" s="110"/>
      <c r="CN11" s="110"/>
      <c r="CO11" s="103"/>
      <c r="CP11" s="103"/>
      <c r="CQ11" s="87"/>
      <c r="CR11" s="111"/>
      <c r="CS11" s="96"/>
      <c r="CT11" s="92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06"/>
    </row>
    <row r="12" spans="1:140" ht="13.5" customHeight="1">
      <c r="A12" s="61">
        <v>7</v>
      </c>
      <c r="B12" s="62" t="s">
        <v>92</v>
      </c>
      <c r="C12" s="107" t="s">
        <v>73</v>
      </c>
      <c r="D12" s="212">
        <v>7</v>
      </c>
      <c r="E12" s="212"/>
      <c r="F12" s="181">
        <v>6</v>
      </c>
      <c r="G12" s="181"/>
      <c r="H12" s="181">
        <v>6</v>
      </c>
      <c r="I12" s="181"/>
      <c r="J12" s="181">
        <v>5</v>
      </c>
      <c r="K12" s="66"/>
      <c r="L12" s="181">
        <v>7</v>
      </c>
      <c r="M12" s="115"/>
      <c r="N12" s="181">
        <f t="shared" si="0"/>
        <v>143</v>
      </c>
      <c r="O12" s="67">
        <f t="shared" si="1"/>
        <v>6.217391304347826</v>
      </c>
      <c r="P12" s="115"/>
      <c r="Q12" s="115"/>
      <c r="R12" s="115"/>
      <c r="S12" s="115"/>
      <c r="T12" s="65"/>
      <c r="U12" s="115"/>
      <c r="V12" s="65"/>
      <c r="W12" s="115"/>
      <c r="X12" s="115"/>
      <c r="Y12" s="115"/>
      <c r="Z12" s="115"/>
      <c r="AA12" s="65"/>
      <c r="AB12" s="65"/>
      <c r="AC12" s="65"/>
      <c r="AD12" s="65"/>
      <c r="AE12" s="65"/>
      <c r="AF12" s="65"/>
      <c r="AG12" s="115"/>
      <c r="AH12" s="69"/>
      <c r="AI12" s="116"/>
      <c r="AJ12" s="114"/>
      <c r="AK12" s="91"/>
      <c r="AL12" s="115"/>
      <c r="AM12" s="115"/>
      <c r="AN12" s="65"/>
      <c r="AO12" s="65"/>
      <c r="AP12" s="115"/>
      <c r="AQ12" s="115"/>
      <c r="AR12" s="115"/>
      <c r="AS12" s="115"/>
      <c r="AT12" s="115"/>
      <c r="AU12" s="115"/>
      <c r="AV12" s="115"/>
      <c r="AW12" s="65"/>
      <c r="AX12" s="87"/>
      <c r="AY12" s="87"/>
      <c r="AZ12" s="92"/>
      <c r="BA12" s="85"/>
      <c r="BB12" s="92"/>
      <c r="BC12" s="85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4"/>
      <c r="CI12" s="94"/>
      <c r="CJ12" s="87"/>
      <c r="CK12" s="87"/>
      <c r="CL12" s="92"/>
      <c r="CM12" s="92"/>
      <c r="CN12" s="92"/>
      <c r="CO12" s="65"/>
      <c r="CP12" s="66"/>
      <c r="CQ12" s="87"/>
      <c r="CR12" s="87"/>
      <c r="CS12" s="96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85"/>
      <c r="DI12" s="92"/>
      <c r="DJ12" s="85"/>
      <c r="DK12" s="92"/>
      <c r="DL12" s="85"/>
      <c r="DM12" s="92"/>
      <c r="DN12" s="92"/>
      <c r="DO12" s="69"/>
      <c r="DP12" s="69"/>
      <c r="DQ12" s="69"/>
      <c r="DR12" s="77"/>
      <c r="DS12" s="97"/>
      <c r="DT12" s="98"/>
      <c r="DU12" s="98"/>
      <c r="DV12" s="98"/>
      <c r="DW12" s="99"/>
      <c r="DX12" s="100"/>
      <c r="DY12" s="99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106"/>
    </row>
    <row r="13" spans="1:140" ht="13.5" customHeight="1">
      <c r="A13" s="61">
        <v>8</v>
      </c>
      <c r="B13" s="62" t="s">
        <v>103</v>
      </c>
      <c r="C13" s="107" t="s">
        <v>104</v>
      </c>
      <c r="D13" s="215">
        <v>9</v>
      </c>
      <c r="E13" s="212"/>
      <c r="F13" s="181">
        <v>5</v>
      </c>
      <c r="G13" s="181"/>
      <c r="H13" s="181">
        <v>6</v>
      </c>
      <c r="I13" s="181"/>
      <c r="J13" s="181">
        <v>6</v>
      </c>
      <c r="K13" s="66"/>
      <c r="L13" s="181">
        <v>5</v>
      </c>
      <c r="M13" s="65"/>
      <c r="N13" s="181">
        <f t="shared" si="0"/>
        <v>143</v>
      </c>
      <c r="O13" s="67">
        <f t="shared" si="1"/>
        <v>6.217391304347826</v>
      </c>
      <c r="P13" s="115"/>
      <c r="Q13" s="115"/>
      <c r="R13" s="65"/>
      <c r="S13" s="115"/>
      <c r="T13" s="65"/>
      <c r="U13" s="11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115"/>
      <c r="AH13" s="69"/>
      <c r="AI13" s="113"/>
      <c r="AJ13" s="114"/>
      <c r="AK13" s="91"/>
      <c r="AL13" s="115"/>
      <c r="AM13" s="115"/>
      <c r="AN13" s="65"/>
      <c r="AO13" s="65"/>
      <c r="AP13" s="115"/>
      <c r="AQ13" s="65"/>
      <c r="AR13" s="65"/>
      <c r="AS13" s="65"/>
      <c r="AT13" s="65"/>
      <c r="AU13" s="65"/>
      <c r="AV13" s="65"/>
      <c r="AW13" s="65"/>
      <c r="AX13" s="117"/>
      <c r="AY13" s="117"/>
      <c r="AZ13" s="92"/>
      <c r="BA13" s="85"/>
      <c r="BB13" s="92"/>
      <c r="BC13" s="85"/>
      <c r="BD13" s="92"/>
      <c r="BE13" s="93"/>
      <c r="BF13" s="93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4"/>
      <c r="CI13" s="94"/>
      <c r="CJ13" s="87"/>
      <c r="CK13" s="87"/>
      <c r="CL13" s="92"/>
      <c r="CM13" s="92"/>
      <c r="CN13" s="92"/>
      <c r="CO13" s="65"/>
      <c r="CP13" s="66"/>
      <c r="CQ13" s="87"/>
      <c r="CR13" s="94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85"/>
      <c r="DI13" s="92"/>
      <c r="DJ13" s="85"/>
      <c r="DK13" s="92"/>
      <c r="DL13" s="85"/>
      <c r="DM13" s="92"/>
      <c r="DN13" s="92"/>
      <c r="DO13" s="69"/>
      <c r="DP13" s="69"/>
      <c r="DQ13" s="69"/>
      <c r="DR13" s="77"/>
      <c r="DS13" s="97"/>
      <c r="DT13" s="98"/>
      <c r="DU13" s="98"/>
      <c r="DV13" s="98"/>
      <c r="DW13" s="99"/>
      <c r="DX13" s="100"/>
      <c r="DY13" s="99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106"/>
    </row>
    <row r="14" spans="1:140" ht="13.5" customHeight="1">
      <c r="A14" s="61">
        <v>9</v>
      </c>
      <c r="B14" s="62" t="s">
        <v>89</v>
      </c>
      <c r="C14" s="107" t="s">
        <v>31</v>
      </c>
      <c r="D14" s="212">
        <v>5</v>
      </c>
      <c r="E14" s="212"/>
      <c r="F14" s="181">
        <v>5</v>
      </c>
      <c r="G14" s="181"/>
      <c r="H14" s="181">
        <v>6</v>
      </c>
      <c r="I14" s="181"/>
      <c r="J14" s="181">
        <v>6</v>
      </c>
      <c r="K14" s="66"/>
      <c r="L14" s="181">
        <v>8</v>
      </c>
      <c r="M14" s="115"/>
      <c r="N14" s="181">
        <f t="shared" si="0"/>
        <v>138</v>
      </c>
      <c r="O14" s="67">
        <f t="shared" si="1"/>
        <v>6</v>
      </c>
      <c r="P14" s="115"/>
      <c r="Q14" s="115"/>
      <c r="R14" s="65"/>
      <c r="S14" s="115"/>
      <c r="T14" s="65"/>
      <c r="U14" s="11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115"/>
      <c r="AH14" s="69"/>
      <c r="AI14" s="69"/>
      <c r="AJ14" s="90"/>
      <c r="AK14" s="91"/>
      <c r="AL14" s="115"/>
      <c r="AM14" s="115"/>
      <c r="AN14" s="65"/>
      <c r="AO14" s="65"/>
      <c r="AP14" s="115"/>
      <c r="AQ14" s="65"/>
      <c r="AR14" s="65"/>
      <c r="AS14" s="65"/>
      <c r="AT14" s="65"/>
      <c r="AU14" s="65"/>
      <c r="AV14" s="65"/>
      <c r="AW14" s="65"/>
      <c r="AX14" s="117"/>
      <c r="AY14" s="117"/>
      <c r="AZ14" s="92"/>
      <c r="BA14" s="85"/>
      <c r="BB14" s="92"/>
      <c r="BC14" s="85"/>
      <c r="BD14" s="92"/>
      <c r="BE14" s="93"/>
      <c r="BF14" s="93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4"/>
      <c r="CI14" s="94"/>
      <c r="CJ14" s="87"/>
      <c r="CK14" s="87"/>
      <c r="CL14" s="92"/>
      <c r="CM14" s="92"/>
      <c r="CN14" s="92"/>
      <c r="CO14" s="65"/>
      <c r="CP14" s="66"/>
      <c r="CQ14" s="87"/>
      <c r="CR14" s="94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85"/>
      <c r="DI14" s="92"/>
      <c r="DJ14" s="85"/>
      <c r="DK14" s="92"/>
      <c r="DL14" s="85"/>
      <c r="DM14" s="92"/>
      <c r="DN14" s="92"/>
      <c r="DO14" s="69"/>
      <c r="DP14" s="69"/>
      <c r="DQ14" s="69"/>
      <c r="DR14" s="77"/>
      <c r="DS14" s="97"/>
      <c r="DT14" s="98"/>
      <c r="DU14" s="98"/>
      <c r="DV14" s="98"/>
      <c r="DW14" s="99"/>
      <c r="DX14" s="100"/>
      <c r="DY14" s="99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106"/>
    </row>
    <row r="15" spans="1:140" ht="13.5" customHeight="1">
      <c r="A15" s="61">
        <v>10</v>
      </c>
      <c r="B15" s="62" t="s">
        <v>110</v>
      </c>
      <c r="C15" s="107" t="s">
        <v>111</v>
      </c>
      <c r="D15" s="211">
        <v>8</v>
      </c>
      <c r="E15" s="211"/>
      <c r="F15" s="181">
        <v>6</v>
      </c>
      <c r="G15" s="181">
        <v>3</v>
      </c>
      <c r="H15" s="181">
        <v>6</v>
      </c>
      <c r="I15" s="181"/>
      <c r="J15" s="181">
        <v>7</v>
      </c>
      <c r="K15" s="66"/>
      <c r="L15" s="210">
        <v>3</v>
      </c>
      <c r="M15" s="65"/>
      <c r="N15" s="181">
        <f t="shared" si="0"/>
        <v>138</v>
      </c>
      <c r="O15" s="67">
        <f t="shared" si="1"/>
        <v>6</v>
      </c>
      <c r="P15" s="115"/>
      <c r="Q15" s="115"/>
      <c r="R15" s="115"/>
      <c r="S15" s="11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115"/>
      <c r="AH15" s="69"/>
      <c r="AI15" s="69"/>
      <c r="AJ15" s="90"/>
      <c r="AK15" s="91"/>
      <c r="AL15" s="115"/>
      <c r="AM15" s="11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72"/>
      <c r="BA15" s="85"/>
      <c r="BB15" s="92"/>
      <c r="BC15" s="63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92"/>
      <c r="CE15" s="92"/>
      <c r="CF15" s="92"/>
      <c r="CG15" s="92"/>
      <c r="CH15" s="94"/>
      <c r="CI15" s="94"/>
      <c r="CJ15" s="87"/>
      <c r="CK15" s="87"/>
      <c r="CL15" s="92"/>
      <c r="CM15" s="92"/>
      <c r="CN15" s="92"/>
      <c r="CO15" s="65"/>
      <c r="CP15" s="66"/>
      <c r="CQ15" s="87"/>
      <c r="CR15" s="111"/>
      <c r="CS15" s="96"/>
      <c r="CT15" s="9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63"/>
      <c r="DI15" s="72"/>
      <c r="DJ15" s="63"/>
      <c r="DK15" s="72"/>
      <c r="DL15" s="63"/>
      <c r="DM15" s="72"/>
      <c r="DN15" s="72"/>
      <c r="DO15" s="69"/>
      <c r="DP15" s="69"/>
      <c r="DQ15" s="69"/>
      <c r="DR15" s="77"/>
      <c r="DS15" s="78"/>
      <c r="DT15" s="79"/>
      <c r="DU15" s="79"/>
      <c r="DV15" s="79"/>
      <c r="DW15" s="99"/>
      <c r="DX15" s="81"/>
      <c r="DY15" s="80"/>
      <c r="DZ15" s="78"/>
      <c r="EA15" s="97"/>
      <c r="EB15" s="97"/>
      <c r="EC15" s="97"/>
      <c r="ED15" s="97"/>
      <c r="EE15" s="97"/>
      <c r="EF15" s="97"/>
      <c r="EG15" s="97"/>
      <c r="EH15" s="97"/>
      <c r="EI15" s="97"/>
      <c r="EJ15" s="106"/>
    </row>
    <row r="16" spans="1:140" ht="13.5" customHeight="1">
      <c r="A16" s="61">
        <v>11</v>
      </c>
      <c r="B16" s="83" t="s">
        <v>98</v>
      </c>
      <c r="C16" s="84" t="s">
        <v>99</v>
      </c>
      <c r="D16" s="212">
        <v>6</v>
      </c>
      <c r="E16" s="212"/>
      <c r="F16" s="181">
        <v>5</v>
      </c>
      <c r="G16" s="181"/>
      <c r="H16" s="181">
        <v>7</v>
      </c>
      <c r="I16" s="181"/>
      <c r="J16" s="181">
        <v>7</v>
      </c>
      <c r="K16" s="66"/>
      <c r="L16" s="210">
        <v>4</v>
      </c>
      <c r="M16" s="65"/>
      <c r="N16" s="181">
        <f t="shared" si="0"/>
        <v>131</v>
      </c>
      <c r="O16" s="67">
        <f t="shared" si="1"/>
        <v>5.695652173913044</v>
      </c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9"/>
      <c r="AI16" s="69"/>
      <c r="AJ16" s="114"/>
      <c r="AK16" s="91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87"/>
      <c r="AY16" s="87"/>
      <c r="AZ16" s="92"/>
      <c r="BA16" s="85"/>
      <c r="BB16" s="92"/>
      <c r="BC16" s="85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4"/>
      <c r="CI16" s="94"/>
      <c r="CJ16" s="87"/>
      <c r="CK16" s="87"/>
      <c r="CL16" s="92"/>
      <c r="CM16" s="92"/>
      <c r="CN16" s="92"/>
      <c r="CO16" s="65"/>
      <c r="CP16" s="66"/>
      <c r="CQ16" s="87"/>
      <c r="CR16" s="111"/>
      <c r="CS16" s="96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85"/>
      <c r="DI16" s="92"/>
      <c r="DJ16" s="85"/>
      <c r="DK16" s="92"/>
      <c r="DL16" s="85"/>
      <c r="DM16" s="92"/>
      <c r="DN16" s="92"/>
      <c r="DO16" s="69"/>
      <c r="DP16" s="69"/>
      <c r="DQ16" s="69"/>
      <c r="DR16" s="77"/>
      <c r="DS16" s="97"/>
      <c r="DT16" s="98"/>
      <c r="DU16" s="98"/>
      <c r="DV16" s="98"/>
      <c r="DW16" s="99"/>
      <c r="DX16" s="100"/>
      <c r="DY16" s="99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106"/>
    </row>
    <row r="17" spans="1:140" ht="13.5" customHeight="1">
      <c r="A17" s="61">
        <v>12</v>
      </c>
      <c r="B17" s="62" t="s">
        <v>108</v>
      </c>
      <c r="C17" s="107" t="s">
        <v>49</v>
      </c>
      <c r="D17" s="212">
        <v>5</v>
      </c>
      <c r="E17" s="212"/>
      <c r="F17" s="181">
        <v>7</v>
      </c>
      <c r="G17" s="181"/>
      <c r="H17" s="181">
        <v>5</v>
      </c>
      <c r="I17" s="181"/>
      <c r="J17" s="181">
        <v>6</v>
      </c>
      <c r="K17" s="66"/>
      <c r="L17" s="181">
        <v>5</v>
      </c>
      <c r="M17" s="65"/>
      <c r="N17" s="181">
        <f t="shared" si="0"/>
        <v>130</v>
      </c>
      <c r="O17" s="67">
        <f t="shared" si="1"/>
        <v>5.6521739130434785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9"/>
      <c r="AI17" s="69"/>
      <c r="AJ17" s="90"/>
      <c r="AK17" s="91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87"/>
      <c r="AY17" s="87"/>
      <c r="AZ17" s="92"/>
      <c r="BA17" s="85"/>
      <c r="BB17" s="92"/>
      <c r="BC17" s="85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4"/>
      <c r="CI17" s="94"/>
      <c r="CJ17" s="87"/>
      <c r="CK17" s="87"/>
      <c r="CL17" s="92"/>
      <c r="CM17" s="92"/>
      <c r="CN17" s="92"/>
      <c r="CO17" s="65"/>
      <c r="CP17" s="66"/>
      <c r="CQ17" s="87"/>
      <c r="CR17" s="87"/>
      <c r="CS17" s="96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85"/>
      <c r="DI17" s="92"/>
      <c r="DJ17" s="85"/>
      <c r="DK17" s="92"/>
      <c r="DL17" s="85"/>
      <c r="DM17" s="92"/>
      <c r="DN17" s="92"/>
      <c r="DO17" s="69"/>
      <c r="DP17" s="69"/>
      <c r="DQ17" s="69"/>
      <c r="DR17" s="77"/>
      <c r="DS17" s="97"/>
      <c r="DT17" s="98"/>
      <c r="DU17" s="98"/>
      <c r="DV17" s="98"/>
      <c r="DW17" s="99"/>
      <c r="DX17" s="100"/>
      <c r="DY17" s="99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106"/>
    </row>
    <row r="18" spans="1:140" ht="13.5" customHeight="1">
      <c r="A18" s="61">
        <v>13</v>
      </c>
      <c r="B18" s="62" t="s">
        <v>76</v>
      </c>
      <c r="C18" s="107" t="s">
        <v>66</v>
      </c>
      <c r="D18" s="212">
        <v>7</v>
      </c>
      <c r="E18" s="212"/>
      <c r="F18" s="181">
        <v>6</v>
      </c>
      <c r="G18" s="181"/>
      <c r="H18" s="181">
        <v>5</v>
      </c>
      <c r="I18" s="181"/>
      <c r="J18" s="181">
        <v>6</v>
      </c>
      <c r="K18" s="66"/>
      <c r="L18" s="210">
        <v>4</v>
      </c>
      <c r="M18" s="65"/>
      <c r="N18" s="181">
        <f t="shared" si="0"/>
        <v>130</v>
      </c>
      <c r="O18" s="67">
        <f t="shared" si="1"/>
        <v>5.6521739130434785</v>
      </c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9"/>
      <c r="AI18" s="69"/>
      <c r="AJ18" s="90"/>
      <c r="AK18" s="91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87"/>
      <c r="AY18" s="87"/>
      <c r="AZ18" s="92"/>
      <c r="BA18" s="85"/>
      <c r="BB18" s="92"/>
      <c r="BC18" s="85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4"/>
      <c r="CI18" s="94"/>
      <c r="CJ18" s="95"/>
      <c r="CK18" s="87"/>
      <c r="CL18" s="92"/>
      <c r="CM18" s="92"/>
      <c r="CN18" s="92"/>
      <c r="CO18" s="65"/>
      <c r="CP18" s="66"/>
      <c r="CQ18" s="87"/>
      <c r="CR18" s="111"/>
      <c r="CS18" s="95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85"/>
      <c r="DI18" s="92"/>
      <c r="DJ18" s="85"/>
      <c r="DK18" s="92"/>
      <c r="DL18" s="85"/>
      <c r="DM18" s="92"/>
      <c r="DN18" s="92"/>
      <c r="DO18" s="69"/>
      <c r="DP18" s="69"/>
      <c r="DQ18" s="69"/>
      <c r="DR18" s="77"/>
      <c r="DS18" s="97"/>
      <c r="DT18" s="98"/>
      <c r="DU18" s="98"/>
      <c r="DV18" s="98"/>
      <c r="DW18" s="99"/>
      <c r="DX18" s="100"/>
      <c r="DY18" s="99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106"/>
    </row>
    <row r="19" spans="1:140" ht="13.5" customHeight="1">
      <c r="A19" s="61">
        <v>14</v>
      </c>
      <c r="B19" s="62" t="s">
        <v>80</v>
      </c>
      <c r="C19" s="107" t="s">
        <v>106</v>
      </c>
      <c r="D19" s="212">
        <v>7</v>
      </c>
      <c r="E19" s="212"/>
      <c r="F19" s="181">
        <v>6</v>
      </c>
      <c r="G19" s="181"/>
      <c r="H19" s="181">
        <v>8</v>
      </c>
      <c r="I19" s="181"/>
      <c r="J19" s="210">
        <v>4</v>
      </c>
      <c r="K19" s="66"/>
      <c r="L19" s="210">
        <v>4</v>
      </c>
      <c r="M19" s="65"/>
      <c r="N19" s="181">
        <f t="shared" si="0"/>
        <v>129</v>
      </c>
      <c r="O19" s="67">
        <f t="shared" si="1"/>
        <v>5.608695652173913</v>
      </c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9"/>
      <c r="AI19" s="69"/>
      <c r="AJ19" s="114"/>
      <c r="AK19" s="91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87"/>
      <c r="AY19" s="87"/>
      <c r="AZ19" s="92"/>
      <c r="BA19" s="85"/>
      <c r="BB19" s="92"/>
      <c r="BC19" s="85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4"/>
      <c r="CI19" s="94"/>
      <c r="CJ19" s="65"/>
      <c r="CK19" s="87"/>
      <c r="CL19" s="92"/>
      <c r="CM19" s="92"/>
      <c r="CN19" s="92"/>
      <c r="CO19" s="65"/>
      <c r="CP19" s="66"/>
      <c r="CQ19" s="87"/>
      <c r="CR19" s="87"/>
      <c r="CS19" s="96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85"/>
      <c r="DI19" s="92"/>
      <c r="DJ19" s="85"/>
      <c r="DK19" s="92"/>
      <c r="DL19" s="85"/>
      <c r="DM19" s="92"/>
      <c r="DN19" s="92"/>
      <c r="DO19" s="69"/>
      <c r="DP19" s="69"/>
      <c r="DQ19" s="69"/>
      <c r="DR19" s="77"/>
      <c r="DS19" s="97"/>
      <c r="DT19" s="98"/>
      <c r="DU19" s="98"/>
      <c r="DV19" s="98"/>
      <c r="DW19" s="99"/>
      <c r="DX19" s="100"/>
      <c r="DY19" s="99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106"/>
    </row>
    <row r="20" spans="1:140" ht="13.5" customHeight="1">
      <c r="A20" s="61">
        <v>15</v>
      </c>
      <c r="B20" s="62" t="s">
        <v>77</v>
      </c>
      <c r="C20" s="107" t="s">
        <v>27</v>
      </c>
      <c r="D20" s="211">
        <v>5</v>
      </c>
      <c r="E20" s="211"/>
      <c r="F20" s="181">
        <v>5</v>
      </c>
      <c r="G20" s="181"/>
      <c r="H20" s="181">
        <v>6</v>
      </c>
      <c r="I20" s="181"/>
      <c r="J20" s="181">
        <v>7</v>
      </c>
      <c r="K20" s="66"/>
      <c r="L20" s="181">
        <v>5</v>
      </c>
      <c r="M20" s="65"/>
      <c r="N20" s="181">
        <f t="shared" si="0"/>
        <v>128</v>
      </c>
      <c r="O20" s="67">
        <f t="shared" si="1"/>
        <v>5.565217391304348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9"/>
      <c r="AI20" s="69"/>
      <c r="AJ20" s="90"/>
      <c r="AK20" s="91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72"/>
      <c r="BA20" s="85"/>
      <c r="BB20" s="92"/>
      <c r="BC20" s="63"/>
      <c r="BD20" s="72"/>
      <c r="BE20" s="73"/>
      <c r="BF20" s="73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92"/>
      <c r="CE20" s="92"/>
      <c r="CF20" s="92"/>
      <c r="CG20" s="92"/>
      <c r="CH20" s="94"/>
      <c r="CI20" s="94"/>
      <c r="CJ20" s="87"/>
      <c r="CK20" s="87"/>
      <c r="CL20" s="92"/>
      <c r="CM20" s="92"/>
      <c r="CN20" s="92"/>
      <c r="CO20" s="65"/>
      <c r="CP20" s="66"/>
      <c r="CQ20" s="87"/>
      <c r="CR20" s="111"/>
      <c r="CS20" s="96"/>
      <c r="CT20" s="9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63"/>
      <c r="DI20" s="72"/>
      <c r="DJ20" s="63"/>
      <c r="DK20" s="72"/>
      <c r="DL20" s="63"/>
      <c r="DM20" s="72"/>
      <c r="DN20" s="72"/>
      <c r="DO20" s="69"/>
      <c r="DP20" s="69"/>
      <c r="DQ20" s="69"/>
      <c r="DR20" s="77"/>
      <c r="DS20" s="78"/>
      <c r="DT20" s="79"/>
      <c r="DU20" s="79"/>
      <c r="DV20" s="79"/>
      <c r="DW20" s="99"/>
      <c r="DX20" s="81"/>
      <c r="DY20" s="80"/>
      <c r="DZ20" s="78"/>
      <c r="EA20" s="97"/>
      <c r="EB20" s="97"/>
      <c r="EC20" s="97"/>
      <c r="ED20" s="97"/>
      <c r="EE20" s="97"/>
      <c r="EF20" s="97"/>
      <c r="EG20" s="97"/>
      <c r="EH20" s="97"/>
      <c r="EI20" s="97"/>
      <c r="EJ20" s="106"/>
    </row>
    <row r="21" spans="1:140" ht="13.5" customHeight="1">
      <c r="A21" s="61">
        <v>16</v>
      </c>
      <c r="B21" s="62" t="s">
        <v>86</v>
      </c>
      <c r="C21" s="107" t="s">
        <v>62</v>
      </c>
      <c r="D21" s="212">
        <v>5</v>
      </c>
      <c r="E21" s="212"/>
      <c r="F21" s="181">
        <v>5</v>
      </c>
      <c r="G21" s="181"/>
      <c r="H21" s="181">
        <v>6</v>
      </c>
      <c r="I21" s="181"/>
      <c r="J21" s="181">
        <v>7</v>
      </c>
      <c r="K21" s="66"/>
      <c r="L21" s="181">
        <v>5</v>
      </c>
      <c r="M21" s="115"/>
      <c r="N21" s="181">
        <f t="shared" si="0"/>
        <v>128</v>
      </c>
      <c r="O21" s="67">
        <f t="shared" si="1"/>
        <v>5.565217391304348</v>
      </c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9"/>
      <c r="AI21" s="69"/>
      <c r="AJ21" s="90"/>
      <c r="AK21" s="91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87"/>
      <c r="AY21" s="87"/>
      <c r="AZ21" s="92"/>
      <c r="BA21" s="85"/>
      <c r="BB21" s="92"/>
      <c r="BC21" s="85"/>
      <c r="BD21" s="92"/>
      <c r="BE21" s="93"/>
      <c r="BF21" s="93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4"/>
      <c r="CI21" s="94"/>
      <c r="CJ21" s="87"/>
      <c r="CK21" s="87"/>
      <c r="CL21" s="92"/>
      <c r="CM21" s="92"/>
      <c r="CN21" s="92"/>
      <c r="CO21" s="65"/>
      <c r="CP21" s="66"/>
      <c r="CQ21" s="87"/>
      <c r="CR21" s="87"/>
      <c r="CS21" s="96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85"/>
      <c r="DI21" s="92"/>
      <c r="DJ21" s="85"/>
      <c r="DK21" s="92"/>
      <c r="DL21" s="85"/>
      <c r="DM21" s="92"/>
      <c r="DN21" s="92"/>
      <c r="DO21" s="69"/>
      <c r="DP21" s="69"/>
      <c r="DQ21" s="69"/>
      <c r="DR21" s="77"/>
      <c r="DS21" s="97"/>
      <c r="DT21" s="98"/>
      <c r="DU21" s="98"/>
      <c r="DV21" s="98"/>
      <c r="DW21" s="99"/>
      <c r="DX21" s="100"/>
      <c r="DY21" s="99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106"/>
    </row>
    <row r="22" spans="1:140" ht="13.5" customHeight="1">
      <c r="A22" s="61">
        <v>17</v>
      </c>
      <c r="B22" s="62" t="s">
        <v>75</v>
      </c>
      <c r="C22" s="119" t="s">
        <v>27</v>
      </c>
      <c r="D22" s="212">
        <v>6</v>
      </c>
      <c r="E22" s="212"/>
      <c r="F22" s="181">
        <v>5</v>
      </c>
      <c r="G22" s="181"/>
      <c r="H22" s="181">
        <v>6</v>
      </c>
      <c r="I22" s="181"/>
      <c r="J22" s="181">
        <v>5</v>
      </c>
      <c r="K22" s="66"/>
      <c r="L22" s="181">
        <v>6</v>
      </c>
      <c r="M22" s="65"/>
      <c r="N22" s="181">
        <f t="shared" si="0"/>
        <v>128</v>
      </c>
      <c r="O22" s="67">
        <f t="shared" si="1"/>
        <v>5.565217391304348</v>
      </c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9"/>
      <c r="AI22" s="113"/>
      <c r="AJ22" s="90"/>
      <c r="AK22" s="91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87"/>
      <c r="AY22" s="87"/>
      <c r="AZ22" s="92"/>
      <c r="BA22" s="85"/>
      <c r="BB22" s="92"/>
      <c r="BC22" s="85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4"/>
      <c r="CI22" s="94"/>
      <c r="CJ22" s="87"/>
      <c r="CK22" s="87"/>
      <c r="CL22" s="92"/>
      <c r="CM22" s="92"/>
      <c r="CN22" s="92"/>
      <c r="CO22" s="65"/>
      <c r="CP22" s="66"/>
      <c r="CQ22" s="87"/>
      <c r="CR22" s="120"/>
      <c r="CS22" s="96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85"/>
      <c r="DI22" s="92"/>
      <c r="DJ22" s="85"/>
      <c r="DK22" s="92"/>
      <c r="DL22" s="85"/>
      <c r="DM22" s="92"/>
      <c r="DN22" s="92"/>
      <c r="DO22" s="69"/>
      <c r="DP22" s="69"/>
      <c r="DQ22" s="69"/>
      <c r="DR22" s="77"/>
      <c r="DS22" s="97"/>
      <c r="DT22" s="98"/>
      <c r="DU22" s="98"/>
      <c r="DV22" s="98"/>
      <c r="DW22" s="99"/>
      <c r="DX22" s="100"/>
      <c r="DY22" s="99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106"/>
    </row>
    <row r="23" spans="1:140" ht="13.5" customHeight="1">
      <c r="A23" s="61">
        <v>18</v>
      </c>
      <c r="B23" s="62" t="s">
        <v>100</v>
      </c>
      <c r="C23" s="119" t="s">
        <v>101</v>
      </c>
      <c r="D23" s="212">
        <v>5</v>
      </c>
      <c r="E23" s="212"/>
      <c r="F23" s="181">
        <v>6</v>
      </c>
      <c r="G23" s="181"/>
      <c r="H23" s="181">
        <v>7</v>
      </c>
      <c r="I23" s="181"/>
      <c r="J23" s="181">
        <v>6</v>
      </c>
      <c r="K23" s="66"/>
      <c r="L23" s="210">
        <v>4</v>
      </c>
      <c r="M23" s="65"/>
      <c r="N23" s="181">
        <f t="shared" si="0"/>
        <v>126</v>
      </c>
      <c r="O23" s="67">
        <f t="shared" si="1"/>
        <v>5.478260869565218</v>
      </c>
      <c r="P23" s="121"/>
      <c r="Q23" s="121"/>
      <c r="R23" s="121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9"/>
      <c r="AI23" s="69"/>
      <c r="AJ23" s="90"/>
      <c r="AK23" s="91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87"/>
      <c r="AY23" s="87"/>
      <c r="AZ23" s="92"/>
      <c r="BA23" s="85"/>
      <c r="BB23" s="92"/>
      <c r="BC23" s="85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4"/>
      <c r="CI23" s="94"/>
      <c r="CJ23" s="87"/>
      <c r="CK23" s="87"/>
      <c r="CL23" s="92"/>
      <c r="CM23" s="92"/>
      <c r="CN23" s="92"/>
      <c r="CO23" s="65"/>
      <c r="CP23" s="66"/>
      <c r="CQ23" s="87"/>
      <c r="CR23" s="87"/>
      <c r="CS23" s="96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85"/>
      <c r="DI23" s="92"/>
      <c r="DJ23" s="85"/>
      <c r="DK23" s="92"/>
      <c r="DL23" s="85"/>
      <c r="DM23" s="92"/>
      <c r="DN23" s="92"/>
      <c r="DO23" s="69"/>
      <c r="DP23" s="69"/>
      <c r="DQ23" s="69"/>
      <c r="DR23" s="77"/>
      <c r="DS23" s="97"/>
      <c r="DT23" s="98"/>
      <c r="DU23" s="98"/>
      <c r="DV23" s="98"/>
      <c r="DW23" s="99"/>
      <c r="DX23" s="100"/>
      <c r="DY23" s="99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106"/>
    </row>
    <row r="24" spans="1:140" ht="13.5" customHeight="1">
      <c r="A24" s="61">
        <v>19</v>
      </c>
      <c r="B24" s="62" t="s">
        <v>80</v>
      </c>
      <c r="C24" s="107" t="s">
        <v>81</v>
      </c>
      <c r="D24" s="212">
        <v>6</v>
      </c>
      <c r="E24" s="212"/>
      <c r="F24" s="181">
        <v>5</v>
      </c>
      <c r="G24" s="181"/>
      <c r="H24" s="181">
        <v>5</v>
      </c>
      <c r="I24" s="181"/>
      <c r="J24" s="210">
        <v>4</v>
      </c>
      <c r="K24" s="66"/>
      <c r="L24" s="181">
        <v>7</v>
      </c>
      <c r="M24" s="115"/>
      <c r="N24" s="181">
        <f t="shared" si="0"/>
        <v>125</v>
      </c>
      <c r="O24" s="67">
        <f t="shared" si="1"/>
        <v>5.434782608695652</v>
      </c>
      <c r="P24" s="121"/>
      <c r="Q24" s="121"/>
      <c r="R24" s="121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9"/>
      <c r="AI24" s="69"/>
      <c r="AJ24" s="90"/>
      <c r="AK24" s="91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87"/>
      <c r="AY24" s="87"/>
      <c r="AZ24" s="92"/>
      <c r="BA24" s="85"/>
      <c r="BB24" s="92"/>
      <c r="BC24" s="85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4"/>
      <c r="CI24" s="94"/>
      <c r="CJ24" s="87"/>
      <c r="CK24" s="87"/>
      <c r="CL24" s="92"/>
      <c r="CM24" s="92"/>
      <c r="CN24" s="92"/>
      <c r="CO24" s="65"/>
      <c r="CP24" s="66"/>
      <c r="CQ24" s="87"/>
      <c r="CR24" s="87"/>
      <c r="CS24" s="96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85"/>
      <c r="DI24" s="92"/>
      <c r="DJ24" s="85"/>
      <c r="DK24" s="92"/>
      <c r="DL24" s="85"/>
      <c r="DM24" s="92"/>
      <c r="DN24" s="92"/>
      <c r="DO24" s="69"/>
      <c r="DP24" s="69"/>
      <c r="DQ24" s="69"/>
      <c r="DR24" s="77"/>
      <c r="DS24" s="97"/>
      <c r="DT24" s="98"/>
      <c r="DU24" s="98"/>
      <c r="DV24" s="98"/>
      <c r="DW24" s="99"/>
      <c r="DX24" s="100"/>
      <c r="DY24" s="99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106"/>
    </row>
    <row r="25" spans="1:140" ht="13.5" customHeight="1">
      <c r="A25" s="61">
        <v>20</v>
      </c>
      <c r="B25" s="62" t="s">
        <v>116</v>
      </c>
      <c r="C25" s="107" t="s">
        <v>117</v>
      </c>
      <c r="D25" s="212">
        <v>6</v>
      </c>
      <c r="E25" s="212"/>
      <c r="F25" s="181">
        <v>7</v>
      </c>
      <c r="G25" s="181"/>
      <c r="H25" s="181">
        <v>5</v>
      </c>
      <c r="I25" s="181"/>
      <c r="J25" s="210">
        <v>4</v>
      </c>
      <c r="K25" s="66"/>
      <c r="L25" s="181">
        <v>5</v>
      </c>
      <c r="M25" s="65"/>
      <c r="N25" s="181">
        <f t="shared" si="0"/>
        <v>125</v>
      </c>
      <c r="O25" s="67">
        <f t="shared" si="1"/>
        <v>5.434782608695652</v>
      </c>
      <c r="P25" s="121"/>
      <c r="Q25" s="121"/>
      <c r="R25" s="121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9"/>
      <c r="AI25" s="69"/>
      <c r="AJ25" s="90"/>
      <c r="AK25" s="91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87"/>
      <c r="AY25" s="87"/>
      <c r="AZ25" s="92"/>
      <c r="BA25" s="85"/>
      <c r="BB25" s="92"/>
      <c r="BC25" s="85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4"/>
      <c r="CI25" s="94"/>
      <c r="CJ25" s="87"/>
      <c r="CK25" s="87"/>
      <c r="CL25" s="92"/>
      <c r="CM25" s="92"/>
      <c r="CN25" s="92"/>
      <c r="CO25" s="65"/>
      <c r="CP25" s="66"/>
      <c r="CQ25" s="87"/>
      <c r="CR25" s="87"/>
      <c r="CS25" s="96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85"/>
      <c r="DI25" s="92"/>
      <c r="DJ25" s="85"/>
      <c r="DK25" s="92"/>
      <c r="DL25" s="85"/>
      <c r="DM25" s="92"/>
      <c r="DN25" s="92"/>
      <c r="DO25" s="69"/>
      <c r="DP25" s="69"/>
      <c r="DQ25" s="69"/>
      <c r="DR25" s="77"/>
      <c r="DS25" s="97"/>
      <c r="DT25" s="98"/>
      <c r="DU25" s="98"/>
      <c r="DV25" s="98"/>
      <c r="DW25" s="99"/>
      <c r="DX25" s="100"/>
      <c r="DY25" s="99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106"/>
    </row>
    <row r="26" spans="1:140" ht="13.5" customHeight="1">
      <c r="A26" s="61">
        <v>21</v>
      </c>
      <c r="B26" s="62" t="s">
        <v>102</v>
      </c>
      <c r="C26" s="107" t="s">
        <v>63</v>
      </c>
      <c r="D26" s="212">
        <v>6</v>
      </c>
      <c r="E26" s="212"/>
      <c r="F26" s="181">
        <v>5</v>
      </c>
      <c r="G26" s="181"/>
      <c r="H26" s="181">
        <v>6</v>
      </c>
      <c r="I26" s="181"/>
      <c r="J26" s="181">
        <v>6</v>
      </c>
      <c r="K26" s="66"/>
      <c r="L26" s="210">
        <v>4</v>
      </c>
      <c r="M26" s="65"/>
      <c r="N26" s="181">
        <f t="shared" si="0"/>
        <v>123</v>
      </c>
      <c r="O26" s="67">
        <f t="shared" si="1"/>
        <v>5.3478260869565215</v>
      </c>
      <c r="P26" s="121"/>
      <c r="Q26" s="121"/>
      <c r="R26" s="121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9"/>
      <c r="AI26" s="69"/>
      <c r="AJ26" s="90"/>
      <c r="AK26" s="91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87"/>
      <c r="AY26" s="87"/>
      <c r="AZ26" s="92"/>
      <c r="BA26" s="85"/>
      <c r="BB26" s="92"/>
      <c r="BC26" s="85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4"/>
      <c r="CI26" s="94"/>
      <c r="CJ26" s="87"/>
      <c r="CK26" s="87"/>
      <c r="CL26" s="92"/>
      <c r="CM26" s="92"/>
      <c r="CN26" s="92"/>
      <c r="CO26" s="65"/>
      <c r="CP26" s="66"/>
      <c r="CQ26" s="87"/>
      <c r="CR26" s="109"/>
      <c r="CS26" s="96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85"/>
      <c r="DI26" s="92"/>
      <c r="DJ26" s="85"/>
      <c r="DK26" s="92"/>
      <c r="DL26" s="85"/>
      <c r="DM26" s="92"/>
      <c r="DN26" s="92"/>
      <c r="DO26" s="69"/>
      <c r="DP26" s="69"/>
      <c r="DQ26" s="69"/>
      <c r="DR26" s="77"/>
      <c r="DS26" s="97"/>
      <c r="DT26" s="98"/>
      <c r="DU26" s="98"/>
      <c r="DV26" s="98"/>
      <c r="DW26" s="99"/>
      <c r="DX26" s="100"/>
      <c r="DY26" s="99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122">
        <v>0.6</v>
      </c>
    </row>
    <row r="27" spans="1:140" ht="13.5" customHeight="1">
      <c r="A27" s="61">
        <v>22</v>
      </c>
      <c r="B27" s="62" t="s">
        <v>114</v>
      </c>
      <c r="C27" s="107" t="s">
        <v>115</v>
      </c>
      <c r="D27" s="212">
        <v>6</v>
      </c>
      <c r="E27" s="212"/>
      <c r="F27" s="181">
        <v>5</v>
      </c>
      <c r="G27" s="181"/>
      <c r="H27" s="181">
        <v>5</v>
      </c>
      <c r="I27" s="181"/>
      <c r="J27" s="210">
        <v>3</v>
      </c>
      <c r="K27" s="66"/>
      <c r="L27" s="181">
        <v>7</v>
      </c>
      <c r="M27" s="65"/>
      <c r="N27" s="181">
        <f t="shared" si="0"/>
        <v>120</v>
      </c>
      <c r="O27" s="67">
        <f t="shared" si="1"/>
        <v>5.217391304347826</v>
      </c>
      <c r="P27" s="121"/>
      <c r="Q27" s="121"/>
      <c r="R27" s="121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9"/>
      <c r="AI27" s="116"/>
      <c r="AJ27" s="114"/>
      <c r="AK27" s="91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87"/>
      <c r="AY27" s="87"/>
      <c r="AZ27" s="92"/>
      <c r="BA27" s="85"/>
      <c r="BB27" s="92"/>
      <c r="BC27" s="85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4"/>
      <c r="CI27" s="94"/>
      <c r="CJ27" s="87"/>
      <c r="CK27" s="87"/>
      <c r="CL27" s="92"/>
      <c r="CM27" s="92"/>
      <c r="CN27" s="92"/>
      <c r="CO27" s="65"/>
      <c r="CP27" s="66"/>
      <c r="CQ27" s="87"/>
      <c r="CR27" s="111"/>
      <c r="CS27" s="96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85"/>
      <c r="DI27" s="92"/>
      <c r="DJ27" s="85"/>
      <c r="DK27" s="92"/>
      <c r="DL27" s="85"/>
      <c r="DM27" s="92"/>
      <c r="DN27" s="92"/>
      <c r="DO27" s="69"/>
      <c r="DP27" s="69"/>
      <c r="DQ27" s="69"/>
      <c r="DR27" s="77"/>
      <c r="DS27" s="97"/>
      <c r="DT27" s="98"/>
      <c r="DU27" s="98"/>
      <c r="DV27" s="98"/>
      <c r="DW27" s="99"/>
      <c r="DX27" s="100"/>
      <c r="DY27" s="99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106"/>
    </row>
    <row r="28" spans="1:140" ht="13.5" customHeight="1">
      <c r="A28" s="61">
        <v>23</v>
      </c>
      <c r="B28" s="62" t="s">
        <v>75</v>
      </c>
      <c r="C28" s="119" t="s">
        <v>95</v>
      </c>
      <c r="D28" s="212">
        <v>6</v>
      </c>
      <c r="E28" s="212"/>
      <c r="F28" s="181">
        <v>6</v>
      </c>
      <c r="G28" s="181">
        <v>3</v>
      </c>
      <c r="H28" s="181">
        <v>6</v>
      </c>
      <c r="I28" s="181"/>
      <c r="J28" s="210">
        <v>4</v>
      </c>
      <c r="K28" s="66"/>
      <c r="L28" s="210">
        <v>4</v>
      </c>
      <c r="M28" s="65"/>
      <c r="N28" s="181">
        <f t="shared" si="0"/>
        <v>118</v>
      </c>
      <c r="O28" s="67">
        <f t="shared" si="1"/>
        <v>5.130434782608695</v>
      </c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9"/>
      <c r="AI28" s="69"/>
      <c r="AJ28" s="114"/>
      <c r="AK28" s="91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87"/>
      <c r="AY28" s="87"/>
      <c r="AZ28" s="92"/>
      <c r="BA28" s="85"/>
      <c r="BB28" s="92"/>
      <c r="BC28" s="85"/>
      <c r="BD28" s="92"/>
      <c r="BE28" s="93"/>
      <c r="BF28" s="93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4"/>
      <c r="CI28" s="94"/>
      <c r="CJ28" s="87"/>
      <c r="CK28" s="87"/>
      <c r="CL28" s="92"/>
      <c r="CM28" s="92"/>
      <c r="CN28" s="92"/>
      <c r="CO28" s="65"/>
      <c r="CP28" s="66"/>
      <c r="CQ28" s="87"/>
      <c r="CR28" s="87"/>
      <c r="CS28" s="96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85"/>
      <c r="DI28" s="92"/>
      <c r="DJ28" s="85"/>
      <c r="DK28" s="92"/>
      <c r="DL28" s="85"/>
      <c r="DM28" s="92"/>
      <c r="DN28" s="92"/>
      <c r="DO28" s="69"/>
      <c r="DP28" s="69"/>
      <c r="DQ28" s="69"/>
      <c r="DR28" s="77"/>
      <c r="DS28" s="97"/>
      <c r="DT28" s="98"/>
      <c r="DU28" s="98"/>
      <c r="DV28" s="98"/>
      <c r="DW28" s="99"/>
      <c r="DX28" s="100"/>
      <c r="DY28" s="99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106"/>
    </row>
    <row r="29" spans="1:140" ht="13.5" customHeight="1">
      <c r="A29" s="61">
        <v>24</v>
      </c>
      <c r="B29" s="62" t="s">
        <v>65</v>
      </c>
      <c r="C29" s="107" t="s">
        <v>83</v>
      </c>
      <c r="D29" s="227">
        <v>6</v>
      </c>
      <c r="E29" s="213"/>
      <c r="F29" s="66">
        <v>5</v>
      </c>
      <c r="G29" s="181"/>
      <c r="H29" s="66">
        <v>5</v>
      </c>
      <c r="I29" s="181"/>
      <c r="J29" s="66">
        <v>5</v>
      </c>
      <c r="K29" s="103"/>
      <c r="L29" s="150">
        <v>4</v>
      </c>
      <c r="M29" s="103"/>
      <c r="N29" s="181">
        <f t="shared" si="0"/>
        <v>115</v>
      </c>
      <c r="O29" s="67">
        <f t="shared" si="1"/>
        <v>5</v>
      </c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9"/>
      <c r="AI29" s="69"/>
      <c r="AJ29" s="90"/>
      <c r="AK29" s="91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87"/>
      <c r="AY29" s="87"/>
      <c r="AZ29" s="92"/>
      <c r="BA29" s="85"/>
      <c r="BB29" s="92"/>
      <c r="BC29" s="85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4"/>
      <c r="CI29" s="94"/>
      <c r="CJ29" s="87"/>
      <c r="CK29" s="87"/>
      <c r="CL29" s="92"/>
      <c r="CM29" s="92"/>
      <c r="CN29" s="92"/>
      <c r="CO29" s="65"/>
      <c r="CP29" s="66"/>
      <c r="CQ29" s="87"/>
      <c r="CR29" s="87"/>
      <c r="CS29" s="96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85"/>
      <c r="DI29" s="92"/>
      <c r="DJ29" s="85"/>
      <c r="DK29" s="92"/>
      <c r="DL29" s="85"/>
      <c r="DM29" s="92"/>
      <c r="DN29" s="92"/>
      <c r="DO29" s="69"/>
      <c r="DP29" s="69"/>
      <c r="DQ29" s="69"/>
      <c r="DR29" s="77"/>
      <c r="DS29" s="97"/>
      <c r="DT29" s="98"/>
      <c r="DU29" s="98"/>
      <c r="DV29" s="98"/>
      <c r="DW29" s="99"/>
      <c r="DX29" s="100"/>
      <c r="DY29" s="99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106"/>
    </row>
    <row r="30" spans="1:140" ht="13.5" customHeight="1">
      <c r="A30" s="61">
        <v>25</v>
      </c>
      <c r="B30" s="62" t="s">
        <v>112</v>
      </c>
      <c r="C30" s="107" t="s">
        <v>113</v>
      </c>
      <c r="D30" s="212">
        <v>5</v>
      </c>
      <c r="E30" s="212"/>
      <c r="F30" s="181">
        <v>5</v>
      </c>
      <c r="G30" s="181"/>
      <c r="H30" s="181">
        <v>5</v>
      </c>
      <c r="I30" s="181"/>
      <c r="J30" s="210">
        <v>4</v>
      </c>
      <c r="K30" s="66"/>
      <c r="L30" s="181">
        <v>5</v>
      </c>
      <c r="M30" s="65"/>
      <c r="N30" s="181">
        <f t="shared" si="0"/>
        <v>110</v>
      </c>
      <c r="O30" s="67">
        <f t="shared" si="1"/>
        <v>4.782608695652174</v>
      </c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9"/>
      <c r="AI30" s="69"/>
      <c r="AJ30" s="90"/>
      <c r="AK30" s="91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87"/>
      <c r="AY30" s="87"/>
      <c r="AZ30" s="92"/>
      <c r="BA30" s="85"/>
      <c r="BB30" s="92"/>
      <c r="BC30" s="85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4"/>
      <c r="CI30" s="94"/>
      <c r="CJ30" s="87"/>
      <c r="CK30" s="87"/>
      <c r="CL30" s="92"/>
      <c r="CM30" s="92"/>
      <c r="CN30" s="92"/>
      <c r="CO30" s="65"/>
      <c r="CP30" s="66"/>
      <c r="CQ30" s="87"/>
      <c r="CR30" s="87"/>
      <c r="CS30" s="96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85"/>
      <c r="DI30" s="92"/>
      <c r="DJ30" s="85"/>
      <c r="DK30" s="92"/>
      <c r="DL30" s="85"/>
      <c r="DM30" s="92"/>
      <c r="DN30" s="92"/>
      <c r="DO30" s="69"/>
      <c r="DP30" s="69"/>
      <c r="DQ30" s="69"/>
      <c r="DR30" s="77"/>
      <c r="DS30" s="97"/>
      <c r="DT30" s="98"/>
      <c r="DU30" s="98"/>
      <c r="DV30" s="98"/>
      <c r="DW30" s="99"/>
      <c r="DX30" s="100"/>
      <c r="DY30" s="99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106"/>
    </row>
    <row r="31" spans="1:140" ht="13.5" customHeight="1">
      <c r="A31" s="61">
        <v>26</v>
      </c>
      <c r="B31" s="62" t="s">
        <v>96</v>
      </c>
      <c r="C31" s="107" t="s">
        <v>97</v>
      </c>
      <c r="D31" s="211">
        <v>5</v>
      </c>
      <c r="E31" s="211">
        <v>4</v>
      </c>
      <c r="F31" s="181">
        <v>5</v>
      </c>
      <c r="G31" s="181">
        <v>4</v>
      </c>
      <c r="H31" s="181">
        <v>5</v>
      </c>
      <c r="I31" s="181"/>
      <c r="J31" s="210">
        <v>4</v>
      </c>
      <c r="K31" s="66"/>
      <c r="L31" s="210">
        <v>4</v>
      </c>
      <c r="M31" s="65"/>
      <c r="N31" s="181">
        <f t="shared" si="0"/>
        <v>105</v>
      </c>
      <c r="O31" s="67">
        <f t="shared" si="1"/>
        <v>4.565217391304348</v>
      </c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9"/>
      <c r="AI31" s="69"/>
      <c r="AJ31" s="90"/>
      <c r="AK31" s="91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72"/>
      <c r="BA31" s="85"/>
      <c r="BB31" s="92"/>
      <c r="BC31" s="63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92"/>
      <c r="CE31" s="92"/>
      <c r="CF31" s="92"/>
      <c r="CG31" s="92"/>
      <c r="CH31" s="94"/>
      <c r="CI31" s="94"/>
      <c r="CJ31" s="87"/>
      <c r="CK31" s="87"/>
      <c r="CL31" s="92"/>
      <c r="CM31" s="92"/>
      <c r="CN31" s="92"/>
      <c r="CO31" s="65"/>
      <c r="CP31" s="66"/>
      <c r="CQ31" s="87"/>
      <c r="CR31" s="87"/>
      <c r="CS31" s="96"/>
      <c r="CT31" s="9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63"/>
      <c r="DI31" s="72"/>
      <c r="DJ31" s="63"/>
      <c r="DK31" s="72"/>
      <c r="DL31" s="63"/>
      <c r="DM31" s="72"/>
      <c r="DN31" s="72"/>
      <c r="DO31" s="69"/>
      <c r="DP31" s="69"/>
      <c r="DQ31" s="69"/>
      <c r="DR31" s="77"/>
      <c r="DS31" s="78"/>
      <c r="DT31" s="79"/>
      <c r="DU31" s="79"/>
      <c r="DV31" s="79"/>
      <c r="DW31" s="99"/>
      <c r="DX31" s="81"/>
      <c r="DY31" s="80"/>
      <c r="DZ31" s="78"/>
      <c r="EA31" s="97"/>
      <c r="EB31" s="97"/>
      <c r="EC31" s="97"/>
      <c r="ED31" s="97"/>
      <c r="EE31" s="97"/>
      <c r="EF31" s="97"/>
      <c r="EG31" s="97"/>
      <c r="EH31" s="97"/>
      <c r="EI31" s="97"/>
      <c r="EJ31" s="106"/>
    </row>
    <row r="32" spans="1:140" ht="13.5" customHeight="1">
      <c r="A32" s="61">
        <v>27</v>
      </c>
      <c r="B32" s="62" t="s">
        <v>87</v>
      </c>
      <c r="C32" s="107" t="s">
        <v>88</v>
      </c>
      <c r="D32" s="212">
        <v>5</v>
      </c>
      <c r="E32" s="212"/>
      <c r="F32" s="210">
        <v>4</v>
      </c>
      <c r="G32" s="181">
        <v>3</v>
      </c>
      <c r="H32" s="181">
        <v>5</v>
      </c>
      <c r="I32" s="181"/>
      <c r="J32" s="210">
        <v>4</v>
      </c>
      <c r="K32" s="66"/>
      <c r="L32" s="210">
        <v>4</v>
      </c>
      <c r="M32" s="115"/>
      <c r="N32" s="181">
        <f t="shared" si="0"/>
        <v>100</v>
      </c>
      <c r="O32" s="67">
        <f t="shared" si="1"/>
        <v>4.3478260869565215</v>
      </c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9"/>
      <c r="AI32" s="69"/>
      <c r="AJ32" s="90"/>
      <c r="AK32" s="91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87"/>
      <c r="AY32" s="87"/>
      <c r="AZ32" s="92"/>
      <c r="BA32" s="85"/>
      <c r="BB32" s="92"/>
      <c r="BC32" s="85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4"/>
      <c r="CI32" s="94"/>
      <c r="CJ32" s="87"/>
      <c r="CK32" s="87"/>
      <c r="CL32" s="92"/>
      <c r="CM32" s="92"/>
      <c r="CN32" s="92"/>
      <c r="CO32" s="65"/>
      <c r="CP32" s="66"/>
      <c r="CQ32" s="87"/>
      <c r="CR32" s="87"/>
      <c r="CS32" s="96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85"/>
      <c r="DI32" s="92"/>
      <c r="DJ32" s="85"/>
      <c r="DK32" s="92"/>
      <c r="DL32" s="85"/>
      <c r="DM32" s="92"/>
      <c r="DN32" s="92"/>
      <c r="DO32" s="69"/>
      <c r="DP32" s="69"/>
      <c r="DQ32" s="69"/>
      <c r="DR32" s="77"/>
      <c r="DS32" s="97"/>
      <c r="DT32" s="98"/>
      <c r="DU32" s="98"/>
      <c r="DV32" s="98"/>
      <c r="DW32" s="99"/>
      <c r="DX32" s="100"/>
      <c r="DY32" s="99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106"/>
    </row>
    <row r="33" spans="1:140" ht="13.5" customHeight="1">
      <c r="A33" s="61">
        <v>28</v>
      </c>
      <c r="B33" s="62" t="s">
        <v>105</v>
      </c>
      <c r="C33" s="107" t="s">
        <v>106</v>
      </c>
      <c r="D33" s="212">
        <v>5</v>
      </c>
      <c r="E33" s="212"/>
      <c r="F33" s="210">
        <v>4</v>
      </c>
      <c r="G33" s="181">
        <v>3</v>
      </c>
      <c r="H33" s="181">
        <v>5</v>
      </c>
      <c r="I33" s="181"/>
      <c r="J33" s="210">
        <v>4</v>
      </c>
      <c r="K33" s="66"/>
      <c r="L33" s="210">
        <v>4</v>
      </c>
      <c r="M33" s="65"/>
      <c r="N33" s="181">
        <f t="shared" si="0"/>
        <v>100</v>
      </c>
      <c r="O33" s="67">
        <f t="shared" si="1"/>
        <v>4.3478260869565215</v>
      </c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9"/>
      <c r="AI33" s="69"/>
      <c r="AJ33" s="90"/>
      <c r="AK33" s="91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87"/>
      <c r="AY33" s="87"/>
      <c r="AZ33" s="92"/>
      <c r="BA33" s="85"/>
      <c r="BB33" s="92"/>
      <c r="BC33" s="85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4"/>
      <c r="CI33" s="94"/>
      <c r="CJ33" s="87"/>
      <c r="CK33" s="87"/>
      <c r="CL33" s="92"/>
      <c r="CM33" s="92"/>
      <c r="CN33" s="92"/>
      <c r="CO33" s="65"/>
      <c r="CP33" s="66"/>
      <c r="CQ33" s="87"/>
      <c r="CR33" s="87"/>
      <c r="CS33" s="96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85"/>
      <c r="DI33" s="92"/>
      <c r="DJ33" s="85"/>
      <c r="DK33" s="92"/>
      <c r="DL33" s="85"/>
      <c r="DM33" s="92"/>
      <c r="DN33" s="92"/>
      <c r="DO33" s="69"/>
      <c r="DP33" s="69"/>
      <c r="DQ33" s="69"/>
      <c r="DR33" s="77"/>
      <c r="DS33" s="97"/>
      <c r="DT33" s="98"/>
      <c r="DU33" s="98"/>
      <c r="DV33" s="98"/>
      <c r="DW33" s="99"/>
      <c r="DX33" s="100"/>
      <c r="DY33" s="99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106"/>
    </row>
    <row r="34" spans="1:140" ht="13.5" customHeight="1">
      <c r="A34" s="61">
        <v>29</v>
      </c>
      <c r="B34" s="202" t="s">
        <v>84</v>
      </c>
      <c r="C34" s="217" t="s">
        <v>85</v>
      </c>
      <c r="D34" s="228">
        <v>3</v>
      </c>
      <c r="E34" s="229"/>
      <c r="F34" s="204">
        <v>5</v>
      </c>
      <c r="G34" s="209"/>
      <c r="H34" s="204">
        <v>6</v>
      </c>
      <c r="I34" s="209"/>
      <c r="J34" s="230">
        <v>4</v>
      </c>
      <c r="K34" s="231"/>
      <c r="L34" s="230">
        <v>4</v>
      </c>
      <c r="M34" s="231"/>
      <c r="N34" s="209">
        <f t="shared" si="0"/>
        <v>98</v>
      </c>
      <c r="O34" s="205">
        <f t="shared" si="1"/>
        <v>4.260869565217392</v>
      </c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73"/>
      <c r="AI34" s="173"/>
      <c r="AJ34" s="206"/>
      <c r="AK34" s="175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207"/>
      <c r="BA34" s="203"/>
      <c r="BB34" s="207"/>
      <c r="BC34" s="203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4"/>
      <c r="CI34" s="94"/>
      <c r="CJ34" s="87"/>
      <c r="CK34" s="87"/>
      <c r="CL34" s="92"/>
      <c r="CM34" s="92"/>
      <c r="CN34" s="92"/>
      <c r="CO34" s="65"/>
      <c r="CP34" s="66"/>
      <c r="CQ34" s="87"/>
      <c r="CR34" s="87"/>
      <c r="CS34" s="96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85"/>
      <c r="DI34" s="92"/>
      <c r="DJ34" s="85"/>
      <c r="DK34" s="92"/>
      <c r="DL34" s="85"/>
      <c r="DM34" s="92"/>
      <c r="DN34" s="92"/>
      <c r="DO34" s="69"/>
      <c r="DP34" s="69"/>
      <c r="DQ34" s="69"/>
      <c r="DR34" s="77"/>
      <c r="DS34" s="97"/>
      <c r="DT34" s="98"/>
      <c r="DU34" s="98"/>
      <c r="DV34" s="98"/>
      <c r="DW34" s="99"/>
      <c r="DX34" s="100"/>
      <c r="DY34" s="99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106"/>
    </row>
    <row r="35" spans="1:140" ht="13.5" customHeight="1">
      <c r="A35" s="218"/>
      <c r="B35" s="123"/>
      <c r="C35" s="219"/>
      <c r="D35" s="220"/>
      <c r="E35" s="220"/>
      <c r="F35" s="221"/>
      <c r="G35" s="221"/>
      <c r="H35" s="221"/>
      <c r="I35" s="221"/>
      <c r="J35" s="221"/>
      <c r="K35" s="128"/>
      <c r="L35" s="221"/>
      <c r="M35" s="127"/>
      <c r="N35" s="208"/>
      <c r="O35" s="224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36"/>
      <c r="AI35" s="136"/>
      <c r="AJ35" s="223"/>
      <c r="AK35" s="48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09"/>
      <c r="AY35" s="109"/>
      <c r="AZ35" s="110"/>
      <c r="BA35" s="135"/>
      <c r="BB35" s="110"/>
      <c r="BC35" s="135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4"/>
      <c r="CI35" s="94"/>
      <c r="CJ35" s="87"/>
      <c r="CK35" s="87"/>
      <c r="CL35" s="92"/>
      <c r="CM35" s="92"/>
      <c r="CN35" s="92"/>
      <c r="CO35" s="65"/>
      <c r="CP35" s="66"/>
      <c r="CQ35" s="87"/>
      <c r="CR35" s="87"/>
      <c r="CS35" s="96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85"/>
      <c r="DI35" s="92"/>
      <c r="DJ35" s="85"/>
      <c r="DK35" s="92"/>
      <c r="DL35" s="85"/>
      <c r="DM35" s="92"/>
      <c r="DN35" s="92"/>
      <c r="DO35" s="69"/>
      <c r="DP35" s="69"/>
      <c r="DQ35" s="69"/>
      <c r="DR35" s="77"/>
      <c r="DS35" s="97"/>
      <c r="DT35" s="98"/>
      <c r="DU35" s="98"/>
      <c r="DV35" s="98"/>
      <c r="DW35" s="99"/>
      <c r="DX35" s="100"/>
      <c r="DY35" s="99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106"/>
    </row>
    <row r="36" spans="1:140" ht="13.5" customHeight="1">
      <c r="A36" s="218"/>
      <c r="B36" s="123"/>
      <c r="C36" s="219"/>
      <c r="D36" s="220"/>
      <c r="E36" s="220"/>
      <c r="F36" s="221"/>
      <c r="G36" s="221"/>
      <c r="H36" s="221"/>
      <c r="I36" s="221"/>
      <c r="J36" s="221"/>
      <c r="K36" s="128"/>
      <c r="L36" s="221"/>
      <c r="M36" s="127"/>
      <c r="N36" s="181"/>
      <c r="O36" s="222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36"/>
      <c r="AI36" s="136"/>
      <c r="AJ36" s="223"/>
      <c r="AK36" s="48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09"/>
      <c r="AY36" s="109"/>
      <c r="AZ36" s="110"/>
      <c r="BA36" s="135"/>
      <c r="BB36" s="110"/>
      <c r="BC36" s="135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4"/>
      <c r="CI36" s="94"/>
      <c r="CJ36" s="87"/>
      <c r="CK36" s="87"/>
      <c r="CL36" s="92"/>
      <c r="CM36" s="92"/>
      <c r="CN36" s="92"/>
      <c r="CO36" s="65"/>
      <c r="CP36" s="66"/>
      <c r="CQ36" s="87"/>
      <c r="CR36" s="87"/>
      <c r="CS36" s="96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85"/>
      <c r="DI36" s="92"/>
      <c r="DJ36" s="85"/>
      <c r="DK36" s="92"/>
      <c r="DL36" s="85"/>
      <c r="DM36" s="92"/>
      <c r="DN36" s="92"/>
      <c r="DO36" s="69"/>
      <c r="DP36" s="69"/>
      <c r="DQ36" s="69"/>
      <c r="DR36" s="77"/>
      <c r="DS36" s="97"/>
      <c r="DT36" s="98"/>
      <c r="DU36" s="98"/>
      <c r="DV36" s="98"/>
      <c r="DW36" s="99"/>
      <c r="DX36" s="100"/>
      <c r="DY36" s="99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106"/>
    </row>
    <row r="37" spans="1:140" ht="13.5" customHeight="1">
      <c r="A37" s="218"/>
      <c r="B37" s="123"/>
      <c r="C37" s="219"/>
      <c r="D37" s="220"/>
      <c r="E37" s="220"/>
      <c r="F37" s="221"/>
      <c r="G37" s="221"/>
      <c r="H37" s="221"/>
      <c r="I37" s="221"/>
      <c r="J37" s="221"/>
      <c r="K37" s="128"/>
      <c r="L37" s="221"/>
      <c r="M37" s="127"/>
      <c r="N37" s="181"/>
      <c r="O37" s="222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36"/>
      <c r="AI37" s="136"/>
      <c r="AJ37" s="223"/>
      <c r="AK37" s="48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09"/>
      <c r="AY37" s="109"/>
      <c r="AZ37" s="110"/>
      <c r="BA37" s="135"/>
      <c r="BB37" s="110"/>
      <c r="BC37" s="135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4"/>
      <c r="CI37" s="94"/>
      <c r="CJ37" s="87"/>
      <c r="CK37" s="87"/>
      <c r="CL37" s="92"/>
      <c r="CM37" s="92"/>
      <c r="CN37" s="92"/>
      <c r="CO37" s="65"/>
      <c r="CP37" s="66"/>
      <c r="CQ37" s="87"/>
      <c r="CR37" s="87"/>
      <c r="CS37" s="96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85"/>
      <c r="DI37" s="92"/>
      <c r="DJ37" s="85"/>
      <c r="DK37" s="92"/>
      <c r="DL37" s="85"/>
      <c r="DM37" s="92"/>
      <c r="DN37" s="92"/>
      <c r="DO37" s="69"/>
      <c r="DP37" s="69"/>
      <c r="DQ37" s="69"/>
      <c r="DR37" s="77"/>
      <c r="DS37" s="97"/>
      <c r="DT37" s="98"/>
      <c r="DU37" s="98"/>
      <c r="DV37" s="98"/>
      <c r="DW37" s="99"/>
      <c r="DX37" s="100"/>
      <c r="DY37" s="99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106"/>
    </row>
    <row r="38" spans="1:140" ht="13.5" customHeight="1">
      <c r="A38" s="218"/>
      <c r="B38" s="123"/>
      <c r="C38" s="219"/>
      <c r="D38" s="220"/>
      <c r="E38" s="220"/>
      <c r="F38" s="221"/>
      <c r="G38" s="221"/>
      <c r="H38" s="221"/>
      <c r="I38" s="221"/>
      <c r="J38" s="221"/>
      <c r="K38" s="128"/>
      <c r="L38" s="221"/>
      <c r="M38" s="127"/>
      <c r="N38" s="181"/>
      <c r="O38" s="222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36"/>
      <c r="AI38" s="136"/>
      <c r="AJ38" s="223"/>
      <c r="AK38" s="48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09"/>
      <c r="AY38" s="109"/>
      <c r="AZ38" s="110"/>
      <c r="BA38" s="135"/>
      <c r="BB38" s="110"/>
      <c r="BC38" s="135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4"/>
      <c r="CI38" s="94"/>
      <c r="CJ38" s="87"/>
      <c r="CK38" s="87"/>
      <c r="CL38" s="92"/>
      <c r="CM38" s="92"/>
      <c r="CN38" s="92"/>
      <c r="CO38" s="65"/>
      <c r="CP38" s="66"/>
      <c r="CQ38" s="87"/>
      <c r="CR38" s="87"/>
      <c r="CS38" s="96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85"/>
      <c r="DI38" s="92"/>
      <c r="DJ38" s="85"/>
      <c r="DK38" s="92"/>
      <c r="DL38" s="85"/>
      <c r="DM38" s="92"/>
      <c r="DN38" s="92"/>
      <c r="DO38" s="69"/>
      <c r="DP38" s="69"/>
      <c r="DQ38" s="69"/>
      <c r="DR38" s="77"/>
      <c r="DS38" s="97"/>
      <c r="DT38" s="98"/>
      <c r="DU38" s="98"/>
      <c r="DV38" s="98"/>
      <c r="DW38" s="99"/>
      <c r="DX38" s="100"/>
      <c r="DY38" s="99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106"/>
    </row>
    <row r="39" spans="1:140" ht="13.5" customHeight="1">
      <c r="A39" s="218"/>
      <c r="B39" s="123"/>
      <c r="C39" s="219"/>
      <c r="D39" s="220"/>
      <c r="E39" s="220"/>
      <c r="F39" s="221"/>
      <c r="G39" s="221"/>
      <c r="H39" s="221"/>
      <c r="I39" s="221"/>
      <c r="J39" s="221"/>
      <c r="K39" s="128"/>
      <c r="L39" s="221"/>
      <c r="M39" s="127"/>
      <c r="N39" s="181"/>
      <c r="O39" s="222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36"/>
      <c r="AI39" s="136"/>
      <c r="AJ39" s="223"/>
      <c r="AK39" s="48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09"/>
      <c r="AY39" s="109"/>
      <c r="AZ39" s="110"/>
      <c r="BA39" s="135"/>
      <c r="BB39" s="110"/>
      <c r="BC39" s="135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4"/>
      <c r="CI39" s="94"/>
      <c r="CJ39" s="87"/>
      <c r="CK39" s="87"/>
      <c r="CL39" s="92"/>
      <c r="CM39" s="92"/>
      <c r="CN39" s="92"/>
      <c r="CO39" s="65"/>
      <c r="CP39" s="66"/>
      <c r="CQ39" s="87"/>
      <c r="CR39" s="87"/>
      <c r="CS39" s="96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85"/>
      <c r="DI39" s="92"/>
      <c r="DJ39" s="85"/>
      <c r="DK39" s="92"/>
      <c r="DL39" s="85"/>
      <c r="DM39" s="92"/>
      <c r="DN39" s="92"/>
      <c r="DO39" s="69"/>
      <c r="DP39" s="69"/>
      <c r="DQ39" s="69"/>
      <c r="DR39" s="77"/>
      <c r="DS39" s="97"/>
      <c r="DT39" s="98"/>
      <c r="DU39" s="98"/>
      <c r="DV39" s="98"/>
      <c r="DW39" s="99"/>
      <c r="DX39" s="100"/>
      <c r="DY39" s="99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106"/>
    </row>
    <row r="40" spans="1:140" ht="13.5" customHeight="1">
      <c r="A40" s="61">
        <v>10</v>
      </c>
      <c r="B40" s="62" t="s">
        <v>91</v>
      </c>
      <c r="C40" s="107" t="s">
        <v>90</v>
      </c>
      <c r="D40" s="212"/>
      <c r="E40" s="212"/>
      <c r="F40" s="181"/>
      <c r="G40" s="181"/>
      <c r="H40" s="181"/>
      <c r="I40" s="181"/>
      <c r="J40" s="181"/>
      <c r="K40" s="66"/>
      <c r="L40" s="181"/>
      <c r="M40" s="115"/>
      <c r="N40" s="181">
        <f>L40*$L$5+J40*$J$5+H40*$H$5+F40*$F$5+D40*$D$5</f>
        <v>0</v>
      </c>
      <c r="O40" s="67"/>
      <c r="P40" s="115"/>
      <c r="Q40" s="115"/>
      <c r="R40" s="115"/>
      <c r="S40" s="11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115"/>
      <c r="AH40" s="69"/>
      <c r="AI40" s="116"/>
      <c r="AJ40" s="114"/>
      <c r="AK40" s="91"/>
      <c r="AL40" s="65"/>
      <c r="AM40" s="115"/>
      <c r="AN40" s="65"/>
      <c r="AO40" s="65"/>
      <c r="AP40" s="65"/>
      <c r="AQ40" s="65"/>
      <c r="AR40" s="65"/>
      <c r="AS40" s="65"/>
      <c r="AT40" s="65"/>
      <c r="AU40" s="65"/>
      <c r="AV40" s="65"/>
      <c r="AW40" s="118"/>
      <c r="AX40" s="87"/>
      <c r="AY40" s="87"/>
      <c r="AZ40" s="92"/>
      <c r="BA40" s="85"/>
      <c r="BB40" s="92"/>
      <c r="BC40" s="85"/>
      <c r="BD40" s="92"/>
      <c r="BE40" s="93"/>
      <c r="BF40" s="93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4"/>
      <c r="CI40" s="94"/>
      <c r="CJ40" s="87"/>
      <c r="CK40" s="87"/>
      <c r="CL40" s="92"/>
      <c r="CM40" s="92"/>
      <c r="CN40" s="92"/>
      <c r="CO40" s="65"/>
      <c r="CP40" s="66"/>
      <c r="CQ40" s="87"/>
      <c r="CR40" s="87"/>
      <c r="CS40" s="96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85"/>
      <c r="DI40" s="92"/>
      <c r="DJ40" s="85"/>
      <c r="DK40" s="92"/>
      <c r="DL40" s="85"/>
      <c r="DM40" s="92"/>
      <c r="DN40" s="92"/>
      <c r="DO40" s="69"/>
      <c r="DP40" s="69"/>
      <c r="DQ40" s="69"/>
      <c r="DR40" s="77"/>
      <c r="DS40" s="97"/>
      <c r="DT40" s="98"/>
      <c r="DU40" s="98"/>
      <c r="DV40" s="98"/>
      <c r="DW40" s="99"/>
      <c r="DX40" s="100"/>
      <c r="DY40" s="99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106"/>
    </row>
    <row r="41" spans="1:140" ht="13.5" customHeight="1">
      <c r="A41" s="61">
        <v>21</v>
      </c>
      <c r="B41" s="62" t="s">
        <v>107</v>
      </c>
      <c r="C41" s="107" t="s">
        <v>106</v>
      </c>
      <c r="D41" s="216">
        <v>2</v>
      </c>
      <c r="E41" s="212"/>
      <c r="F41" s="181"/>
      <c r="G41" s="181"/>
      <c r="H41" s="210">
        <v>2</v>
      </c>
      <c r="I41" s="181"/>
      <c r="J41" s="181"/>
      <c r="K41" s="66"/>
      <c r="L41" s="181"/>
      <c r="M41" s="65"/>
      <c r="N41" s="181">
        <f>L41*$L$5+J41*$J$5+H41*$H$5+F41*$F$5+D41*$D$5</f>
        <v>16</v>
      </c>
      <c r="O41" s="67"/>
      <c r="P41" s="121"/>
      <c r="Q41" s="121"/>
      <c r="R41" s="121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9"/>
      <c r="AI41" s="69"/>
      <c r="AJ41" s="90"/>
      <c r="AK41" s="91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87"/>
      <c r="AY41" s="87"/>
      <c r="AZ41" s="92"/>
      <c r="BA41" s="85"/>
      <c r="BB41" s="92"/>
      <c r="BC41" s="85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4"/>
      <c r="CI41" s="94"/>
      <c r="CJ41" s="87"/>
      <c r="CK41" s="87"/>
      <c r="CL41" s="92"/>
      <c r="CM41" s="92"/>
      <c r="CN41" s="92"/>
      <c r="CO41" s="65"/>
      <c r="CP41" s="66"/>
      <c r="CQ41" s="87"/>
      <c r="CR41" s="87"/>
      <c r="CS41" s="96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85"/>
      <c r="DI41" s="92"/>
      <c r="DJ41" s="85"/>
      <c r="DK41" s="92"/>
      <c r="DL41" s="85"/>
      <c r="DM41" s="92"/>
      <c r="DN41" s="92"/>
      <c r="DO41" s="69"/>
      <c r="DP41" s="69"/>
      <c r="DQ41" s="69"/>
      <c r="DR41" s="77"/>
      <c r="DS41" s="97"/>
      <c r="DT41" s="98"/>
      <c r="DU41" s="98"/>
      <c r="DV41" s="98"/>
      <c r="DW41" s="99"/>
      <c r="DX41" s="100"/>
      <c r="DY41" s="99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122">
        <v>0.6</v>
      </c>
    </row>
    <row r="42" spans="1:140" ht="13.5" customHeight="1">
      <c r="A42" s="61"/>
      <c r="B42" s="62"/>
      <c r="C42" s="107"/>
      <c r="D42" s="212"/>
      <c r="E42" s="212"/>
      <c r="F42" s="181"/>
      <c r="G42" s="181"/>
      <c r="H42" s="181"/>
      <c r="I42" s="181"/>
      <c r="J42" s="181"/>
      <c r="K42" s="66"/>
      <c r="L42" s="181"/>
      <c r="M42" s="115"/>
      <c r="N42" s="181"/>
      <c r="O42" s="67"/>
      <c r="P42" s="115"/>
      <c r="Q42" s="115"/>
      <c r="R42" s="115"/>
      <c r="S42" s="11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115"/>
      <c r="AH42" s="69"/>
      <c r="AI42" s="116"/>
      <c r="AJ42" s="114"/>
      <c r="AK42" s="91"/>
      <c r="AL42" s="65"/>
      <c r="AM42" s="115"/>
      <c r="AN42" s="65"/>
      <c r="AO42" s="65"/>
      <c r="AP42" s="65"/>
      <c r="AQ42" s="65"/>
      <c r="AR42" s="65"/>
      <c r="AS42" s="65"/>
      <c r="AT42" s="65"/>
      <c r="AU42" s="65"/>
      <c r="AV42" s="65"/>
      <c r="AW42" s="118"/>
      <c r="AX42" s="87"/>
      <c r="AY42" s="87"/>
      <c r="AZ42" s="92"/>
      <c r="BA42" s="85"/>
      <c r="BB42" s="92"/>
      <c r="BC42" s="85"/>
      <c r="BD42" s="92"/>
      <c r="BE42" s="93"/>
      <c r="BF42" s="93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4"/>
      <c r="CI42" s="94"/>
      <c r="CJ42" s="87"/>
      <c r="CK42" s="87"/>
      <c r="CL42" s="92"/>
      <c r="CM42" s="92"/>
      <c r="CN42" s="92"/>
      <c r="CO42" s="65"/>
      <c r="CP42" s="66"/>
      <c r="CQ42" s="87"/>
      <c r="CR42" s="87"/>
      <c r="CS42" s="96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85"/>
      <c r="DI42" s="92"/>
      <c r="DJ42" s="85"/>
      <c r="DK42" s="92"/>
      <c r="DL42" s="85"/>
      <c r="DM42" s="92"/>
      <c r="DN42" s="92"/>
      <c r="DO42" s="69"/>
      <c r="DP42" s="69"/>
      <c r="DQ42" s="69"/>
      <c r="DR42" s="77"/>
      <c r="DS42" s="97"/>
      <c r="DT42" s="98"/>
      <c r="DU42" s="98"/>
      <c r="DV42" s="98"/>
      <c r="DW42" s="99"/>
      <c r="DX42" s="100"/>
      <c r="DY42" s="99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106"/>
    </row>
    <row r="43" spans="1:140" ht="13.5" customHeight="1">
      <c r="A43" s="61"/>
      <c r="B43" s="62"/>
      <c r="C43" s="107"/>
      <c r="D43" s="212"/>
      <c r="E43" s="212"/>
      <c r="F43" s="181"/>
      <c r="G43" s="181"/>
      <c r="H43" s="181"/>
      <c r="I43" s="181"/>
      <c r="J43" s="181"/>
      <c r="K43" s="66"/>
      <c r="L43" s="181"/>
      <c r="M43" s="115"/>
      <c r="N43" s="181"/>
      <c r="O43" s="67"/>
      <c r="P43" s="115"/>
      <c r="Q43" s="115"/>
      <c r="R43" s="115"/>
      <c r="S43" s="11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115"/>
      <c r="AH43" s="69"/>
      <c r="AI43" s="116"/>
      <c r="AJ43" s="114"/>
      <c r="AK43" s="91"/>
      <c r="AL43" s="65"/>
      <c r="AM43" s="115"/>
      <c r="AN43" s="65"/>
      <c r="AO43" s="65"/>
      <c r="AP43" s="65"/>
      <c r="AQ43" s="65"/>
      <c r="AR43" s="65"/>
      <c r="AS43" s="65"/>
      <c r="AT43" s="65"/>
      <c r="AU43" s="65"/>
      <c r="AV43" s="65"/>
      <c r="AW43" s="118"/>
      <c r="AX43" s="87"/>
      <c r="AY43" s="87"/>
      <c r="AZ43" s="92"/>
      <c r="BA43" s="85"/>
      <c r="BB43" s="92"/>
      <c r="BC43" s="85"/>
      <c r="BD43" s="92"/>
      <c r="BE43" s="93"/>
      <c r="BF43" s="93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4"/>
      <c r="CI43" s="94"/>
      <c r="CJ43" s="87"/>
      <c r="CK43" s="87"/>
      <c r="CL43" s="92"/>
      <c r="CM43" s="92"/>
      <c r="CN43" s="92"/>
      <c r="CO43" s="65"/>
      <c r="CP43" s="66"/>
      <c r="CQ43" s="87"/>
      <c r="CR43" s="87"/>
      <c r="CS43" s="96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85"/>
      <c r="DI43" s="92"/>
      <c r="DJ43" s="85"/>
      <c r="DK43" s="92"/>
      <c r="DL43" s="85"/>
      <c r="DM43" s="92"/>
      <c r="DN43" s="92"/>
      <c r="DO43" s="69"/>
      <c r="DP43" s="69"/>
      <c r="DQ43" s="69"/>
      <c r="DR43" s="77"/>
      <c r="DS43" s="97"/>
      <c r="DT43" s="98"/>
      <c r="DU43" s="98"/>
      <c r="DV43" s="98"/>
      <c r="DW43" s="99"/>
      <c r="DX43" s="100"/>
      <c r="DY43" s="99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106"/>
    </row>
    <row r="44" spans="1:140" ht="13.5" customHeight="1">
      <c r="A44" s="61"/>
      <c r="B44" s="62"/>
      <c r="C44" s="107"/>
      <c r="D44" s="212"/>
      <c r="E44" s="212"/>
      <c r="F44" s="181"/>
      <c r="G44" s="181"/>
      <c r="H44" s="181"/>
      <c r="I44" s="181"/>
      <c r="J44" s="181"/>
      <c r="K44" s="66"/>
      <c r="L44" s="181"/>
      <c r="M44" s="115"/>
      <c r="N44" s="181"/>
      <c r="O44" s="67"/>
      <c r="P44" s="115"/>
      <c r="Q44" s="115"/>
      <c r="R44" s="115"/>
      <c r="S44" s="11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115"/>
      <c r="AH44" s="69"/>
      <c r="AI44" s="116"/>
      <c r="AJ44" s="114"/>
      <c r="AK44" s="91"/>
      <c r="AL44" s="65"/>
      <c r="AM44" s="115"/>
      <c r="AN44" s="65"/>
      <c r="AO44" s="65"/>
      <c r="AP44" s="65"/>
      <c r="AQ44" s="65"/>
      <c r="AR44" s="65"/>
      <c r="AS44" s="65"/>
      <c r="AT44" s="65"/>
      <c r="AU44" s="65"/>
      <c r="AV44" s="65"/>
      <c r="AW44" s="118"/>
      <c r="AX44" s="87"/>
      <c r="AY44" s="87"/>
      <c r="AZ44" s="92"/>
      <c r="BA44" s="85"/>
      <c r="BB44" s="92"/>
      <c r="BC44" s="85"/>
      <c r="BD44" s="92"/>
      <c r="BE44" s="93"/>
      <c r="BF44" s="93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4"/>
      <c r="CI44" s="94"/>
      <c r="CJ44" s="87"/>
      <c r="CK44" s="87"/>
      <c r="CL44" s="92"/>
      <c r="CM44" s="92"/>
      <c r="CN44" s="92"/>
      <c r="CO44" s="65"/>
      <c r="CP44" s="66"/>
      <c r="CQ44" s="87"/>
      <c r="CR44" s="87"/>
      <c r="CS44" s="96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85"/>
      <c r="DI44" s="92"/>
      <c r="DJ44" s="85"/>
      <c r="DK44" s="92"/>
      <c r="DL44" s="85"/>
      <c r="DM44" s="92"/>
      <c r="DN44" s="92"/>
      <c r="DO44" s="69"/>
      <c r="DP44" s="69"/>
      <c r="DQ44" s="69"/>
      <c r="DR44" s="77"/>
      <c r="DS44" s="97"/>
      <c r="DT44" s="98"/>
      <c r="DU44" s="98"/>
      <c r="DV44" s="98"/>
      <c r="DW44" s="99"/>
      <c r="DX44" s="100"/>
      <c r="DY44" s="99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106"/>
    </row>
    <row r="45" spans="1:140" ht="13.5" customHeight="1">
      <c r="A45" s="61"/>
      <c r="B45" s="62"/>
      <c r="C45" s="107"/>
      <c r="D45" s="212"/>
      <c r="E45" s="212"/>
      <c r="F45" s="181"/>
      <c r="G45" s="181"/>
      <c r="H45" s="181"/>
      <c r="I45" s="181"/>
      <c r="J45" s="181"/>
      <c r="K45" s="66"/>
      <c r="L45" s="181"/>
      <c r="M45" s="115"/>
      <c r="N45" s="181"/>
      <c r="O45" s="67"/>
      <c r="P45" s="115"/>
      <c r="Q45" s="115"/>
      <c r="R45" s="115"/>
      <c r="S45" s="11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115"/>
      <c r="AH45" s="69"/>
      <c r="AI45" s="116"/>
      <c r="AJ45" s="114"/>
      <c r="AK45" s="91"/>
      <c r="AL45" s="65"/>
      <c r="AM45" s="115"/>
      <c r="AN45" s="65"/>
      <c r="AO45" s="65"/>
      <c r="AP45" s="65"/>
      <c r="AQ45" s="65"/>
      <c r="AR45" s="65"/>
      <c r="AS45" s="65"/>
      <c r="AT45" s="65"/>
      <c r="AU45" s="65"/>
      <c r="AV45" s="65"/>
      <c r="AW45" s="118"/>
      <c r="AX45" s="87"/>
      <c r="AY45" s="87"/>
      <c r="AZ45" s="92"/>
      <c r="BA45" s="85"/>
      <c r="BB45" s="92"/>
      <c r="BC45" s="85"/>
      <c r="BD45" s="92"/>
      <c r="BE45" s="93"/>
      <c r="BF45" s="93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4"/>
      <c r="CI45" s="94"/>
      <c r="CJ45" s="87"/>
      <c r="CK45" s="87"/>
      <c r="CL45" s="92"/>
      <c r="CM45" s="92"/>
      <c r="CN45" s="92"/>
      <c r="CO45" s="65"/>
      <c r="CP45" s="66"/>
      <c r="CQ45" s="87"/>
      <c r="CR45" s="87"/>
      <c r="CS45" s="96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85"/>
      <c r="DI45" s="92"/>
      <c r="DJ45" s="85"/>
      <c r="DK45" s="92"/>
      <c r="DL45" s="85"/>
      <c r="DM45" s="92"/>
      <c r="DN45" s="92"/>
      <c r="DO45" s="69"/>
      <c r="DP45" s="69"/>
      <c r="DQ45" s="69"/>
      <c r="DR45" s="77"/>
      <c r="DS45" s="97"/>
      <c r="DT45" s="98"/>
      <c r="DU45" s="98"/>
      <c r="DV45" s="98"/>
      <c r="DW45" s="99"/>
      <c r="DX45" s="100"/>
      <c r="DY45" s="99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106"/>
    </row>
    <row r="46" spans="1:140" ht="13.5" customHeight="1">
      <c r="A46" s="61"/>
      <c r="B46" s="62"/>
      <c r="C46" s="107"/>
      <c r="D46" s="212"/>
      <c r="E46" s="212"/>
      <c r="F46" s="181"/>
      <c r="G46" s="181"/>
      <c r="H46" s="181"/>
      <c r="I46" s="181"/>
      <c r="J46" s="181"/>
      <c r="K46" s="66"/>
      <c r="L46" s="181"/>
      <c r="M46" s="115"/>
      <c r="N46" s="181"/>
      <c r="O46" s="67"/>
      <c r="P46" s="115"/>
      <c r="Q46" s="115"/>
      <c r="R46" s="115"/>
      <c r="S46" s="11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115"/>
      <c r="AH46" s="69"/>
      <c r="AI46" s="116"/>
      <c r="AJ46" s="114"/>
      <c r="AK46" s="91"/>
      <c r="AL46" s="65"/>
      <c r="AM46" s="115"/>
      <c r="AN46" s="65"/>
      <c r="AO46" s="65"/>
      <c r="AP46" s="65"/>
      <c r="AQ46" s="65"/>
      <c r="AR46" s="65"/>
      <c r="AS46" s="65"/>
      <c r="AT46" s="65"/>
      <c r="AU46" s="65"/>
      <c r="AV46" s="65"/>
      <c r="AW46" s="118"/>
      <c r="AX46" s="87"/>
      <c r="AY46" s="87"/>
      <c r="AZ46" s="92"/>
      <c r="BA46" s="85"/>
      <c r="BB46" s="92"/>
      <c r="BC46" s="85"/>
      <c r="BD46" s="92"/>
      <c r="BE46" s="93"/>
      <c r="BF46" s="93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4"/>
      <c r="CI46" s="94"/>
      <c r="CJ46" s="87"/>
      <c r="CK46" s="87"/>
      <c r="CL46" s="92"/>
      <c r="CM46" s="92"/>
      <c r="CN46" s="92"/>
      <c r="CO46" s="65"/>
      <c r="CP46" s="66"/>
      <c r="CQ46" s="87"/>
      <c r="CR46" s="87"/>
      <c r="CS46" s="96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85"/>
      <c r="DI46" s="92"/>
      <c r="DJ46" s="85"/>
      <c r="DK46" s="92"/>
      <c r="DL46" s="85"/>
      <c r="DM46" s="92"/>
      <c r="DN46" s="92"/>
      <c r="DO46" s="69"/>
      <c r="DP46" s="69"/>
      <c r="DQ46" s="69"/>
      <c r="DR46" s="77"/>
      <c r="DS46" s="97"/>
      <c r="DT46" s="98"/>
      <c r="DU46" s="98"/>
      <c r="DV46" s="98"/>
      <c r="DW46" s="99"/>
      <c r="DX46" s="100"/>
      <c r="DY46" s="99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106"/>
    </row>
    <row r="47" spans="1:140" ht="13.5" customHeight="1">
      <c r="A47" s="61"/>
      <c r="B47" s="62"/>
      <c r="C47" s="107"/>
      <c r="D47" s="212"/>
      <c r="E47" s="212"/>
      <c r="F47" s="181"/>
      <c r="G47" s="181"/>
      <c r="H47" s="181"/>
      <c r="I47" s="181"/>
      <c r="J47" s="181"/>
      <c r="K47" s="66"/>
      <c r="L47" s="181"/>
      <c r="M47" s="115"/>
      <c r="N47" s="181"/>
      <c r="O47" s="67"/>
      <c r="P47" s="115"/>
      <c r="Q47" s="115"/>
      <c r="R47" s="115"/>
      <c r="S47" s="11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115"/>
      <c r="AH47" s="69"/>
      <c r="AI47" s="116"/>
      <c r="AJ47" s="114"/>
      <c r="AK47" s="91"/>
      <c r="AL47" s="65"/>
      <c r="AM47" s="115"/>
      <c r="AN47" s="65"/>
      <c r="AO47" s="65"/>
      <c r="AP47" s="65"/>
      <c r="AQ47" s="65"/>
      <c r="AR47" s="65"/>
      <c r="AS47" s="65"/>
      <c r="AT47" s="65"/>
      <c r="AU47" s="65"/>
      <c r="AV47" s="65"/>
      <c r="AW47" s="118"/>
      <c r="AX47" s="87"/>
      <c r="AY47" s="87"/>
      <c r="AZ47" s="92"/>
      <c r="BA47" s="85"/>
      <c r="BB47" s="92"/>
      <c r="BC47" s="85"/>
      <c r="BD47" s="92"/>
      <c r="BE47" s="93"/>
      <c r="BF47" s="93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4"/>
      <c r="CI47" s="94"/>
      <c r="CJ47" s="87"/>
      <c r="CK47" s="87"/>
      <c r="CL47" s="92"/>
      <c r="CM47" s="92"/>
      <c r="CN47" s="92"/>
      <c r="CO47" s="65"/>
      <c r="CP47" s="66"/>
      <c r="CQ47" s="87"/>
      <c r="CR47" s="87"/>
      <c r="CS47" s="96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85"/>
      <c r="DI47" s="92"/>
      <c r="DJ47" s="85"/>
      <c r="DK47" s="92"/>
      <c r="DL47" s="85"/>
      <c r="DM47" s="92"/>
      <c r="DN47" s="92"/>
      <c r="DO47" s="69"/>
      <c r="DP47" s="69"/>
      <c r="DQ47" s="69"/>
      <c r="DR47" s="77"/>
      <c r="DS47" s="97"/>
      <c r="DT47" s="98"/>
      <c r="DU47" s="98"/>
      <c r="DV47" s="98"/>
      <c r="DW47" s="99"/>
      <c r="DX47" s="100"/>
      <c r="DY47" s="99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106"/>
    </row>
    <row r="48" spans="1:140" ht="13.5" customHeight="1">
      <c r="A48" s="61"/>
      <c r="B48" s="62"/>
      <c r="C48" s="107"/>
      <c r="D48" s="212"/>
      <c r="E48" s="212"/>
      <c r="F48" s="181"/>
      <c r="G48" s="181"/>
      <c r="H48" s="181"/>
      <c r="I48" s="181"/>
      <c r="J48" s="181"/>
      <c r="K48" s="66"/>
      <c r="L48" s="181"/>
      <c r="M48" s="115"/>
      <c r="N48" s="181"/>
      <c r="O48" s="67"/>
      <c r="P48" s="115"/>
      <c r="Q48" s="115"/>
      <c r="R48" s="115"/>
      <c r="S48" s="11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115"/>
      <c r="AH48" s="69"/>
      <c r="AI48" s="116"/>
      <c r="AJ48" s="114"/>
      <c r="AK48" s="91"/>
      <c r="AL48" s="65"/>
      <c r="AM48" s="115"/>
      <c r="AN48" s="65"/>
      <c r="AO48" s="65"/>
      <c r="AP48" s="65"/>
      <c r="AQ48" s="65"/>
      <c r="AR48" s="65"/>
      <c r="AS48" s="65"/>
      <c r="AT48" s="65"/>
      <c r="AU48" s="65"/>
      <c r="AV48" s="65"/>
      <c r="AW48" s="118"/>
      <c r="AX48" s="87"/>
      <c r="AY48" s="87"/>
      <c r="AZ48" s="92"/>
      <c r="BA48" s="85"/>
      <c r="BB48" s="92"/>
      <c r="BC48" s="85"/>
      <c r="BD48" s="92"/>
      <c r="BE48" s="93"/>
      <c r="BF48" s="93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4"/>
      <c r="CI48" s="94"/>
      <c r="CJ48" s="87"/>
      <c r="CK48" s="87"/>
      <c r="CL48" s="92"/>
      <c r="CM48" s="92"/>
      <c r="CN48" s="92"/>
      <c r="CO48" s="65"/>
      <c r="CP48" s="66"/>
      <c r="CQ48" s="87"/>
      <c r="CR48" s="87"/>
      <c r="CS48" s="96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85"/>
      <c r="DI48" s="92"/>
      <c r="DJ48" s="85"/>
      <c r="DK48" s="92"/>
      <c r="DL48" s="85"/>
      <c r="DM48" s="92"/>
      <c r="DN48" s="92"/>
      <c r="DO48" s="69"/>
      <c r="DP48" s="69"/>
      <c r="DQ48" s="69"/>
      <c r="DR48" s="77"/>
      <c r="DS48" s="97"/>
      <c r="DT48" s="98"/>
      <c r="DU48" s="98"/>
      <c r="DV48" s="98"/>
      <c r="DW48" s="99"/>
      <c r="DX48" s="100"/>
      <c r="DY48" s="99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106"/>
    </row>
    <row r="49" spans="1:140" ht="13.5" customHeight="1">
      <c r="A49" s="61"/>
      <c r="B49" s="62"/>
      <c r="C49" s="107"/>
      <c r="D49" s="212"/>
      <c r="E49" s="212"/>
      <c r="F49" s="181"/>
      <c r="G49" s="181"/>
      <c r="H49" s="181"/>
      <c r="I49" s="181"/>
      <c r="J49" s="181"/>
      <c r="K49" s="66"/>
      <c r="L49" s="181"/>
      <c r="M49" s="115"/>
      <c r="N49" s="181"/>
      <c r="O49" s="67"/>
      <c r="P49" s="115"/>
      <c r="Q49" s="115"/>
      <c r="R49" s="115"/>
      <c r="S49" s="11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115"/>
      <c r="AH49" s="69"/>
      <c r="AI49" s="116"/>
      <c r="AJ49" s="114"/>
      <c r="AK49" s="91"/>
      <c r="AL49" s="65"/>
      <c r="AM49" s="115"/>
      <c r="AN49" s="65"/>
      <c r="AO49" s="65"/>
      <c r="AP49" s="65"/>
      <c r="AQ49" s="65"/>
      <c r="AR49" s="65"/>
      <c r="AS49" s="65"/>
      <c r="AT49" s="65"/>
      <c r="AU49" s="65"/>
      <c r="AV49" s="65"/>
      <c r="AW49" s="118"/>
      <c r="AX49" s="87"/>
      <c r="AY49" s="87"/>
      <c r="AZ49" s="92"/>
      <c r="BA49" s="85"/>
      <c r="BB49" s="92"/>
      <c r="BC49" s="85"/>
      <c r="BD49" s="92"/>
      <c r="BE49" s="93"/>
      <c r="BF49" s="93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4"/>
      <c r="CI49" s="94"/>
      <c r="CJ49" s="87"/>
      <c r="CK49" s="87"/>
      <c r="CL49" s="92"/>
      <c r="CM49" s="92"/>
      <c r="CN49" s="92"/>
      <c r="CO49" s="65"/>
      <c r="CP49" s="66"/>
      <c r="CQ49" s="87"/>
      <c r="CR49" s="87"/>
      <c r="CS49" s="96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85"/>
      <c r="DI49" s="92"/>
      <c r="DJ49" s="85"/>
      <c r="DK49" s="92"/>
      <c r="DL49" s="85"/>
      <c r="DM49" s="92"/>
      <c r="DN49" s="92"/>
      <c r="DO49" s="69"/>
      <c r="DP49" s="69"/>
      <c r="DQ49" s="69"/>
      <c r="DR49" s="77"/>
      <c r="DS49" s="97"/>
      <c r="DT49" s="98"/>
      <c r="DU49" s="98"/>
      <c r="DV49" s="98"/>
      <c r="DW49" s="99"/>
      <c r="DX49" s="100"/>
      <c r="DY49" s="99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106"/>
    </row>
    <row r="50" spans="1:140" ht="13.5" customHeight="1">
      <c r="A50" s="61"/>
      <c r="B50" s="62"/>
      <c r="C50" s="107"/>
      <c r="D50" s="212"/>
      <c r="E50" s="212"/>
      <c r="F50" s="181"/>
      <c r="G50" s="181"/>
      <c r="H50" s="181"/>
      <c r="I50" s="181"/>
      <c r="J50" s="181"/>
      <c r="K50" s="66"/>
      <c r="L50" s="181"/>
      <c r="M50" s="115"/>
      <c r="N50" s="181"/>
      <c r="O50" s="67"/>
      <c r="P50" s="115"/>
      <c r="Q50" s="115"/>
      <c r="R50" s="115"/>
      <c r="S50" s="11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115"/>
      <c r="AH50" s="69"/>
      <c r="AI50" s="116"/>
      <c r="AJ50" s="114"/>
      <c r="AK50" s="91"/>
      <c r="AL50" s="65"/>
      <c r="AM50" s="115"/>
      <c r="AN50" s="65"/>
      <c r="AO50" s="65"/>
      <c r="AP50" s="65"/>
      <c r="AQ50" s="65"/>
      <c r="AR50" s="65"/>
      <c r="AS50" s="65"/>
      <c r="AT50" s="65"/>
      <c r="AU50" s="65"/>
      <c r="AV50" s="65"/>
      <c r="AW50" s="118"/>
      <c r="AX50" s="87"/>
      <c r="AY50" s="87"/>
      <c r="AZ50" s="92"/>
      <c r="BA50" s="85"/>
      <c r="BB50" s="92"/>
      <c r="BC50" s="85"/>
      <c r="BD50" s="92"/>
      <c r="BE50" s="93"/>
      <c r="BF50" s="93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4"/>
      <c r="CI50" s="94"/>
      <c r="CJ50" s="87"/>
      <c r="CK50" s="87"/>
      <c r="CL50" s="92"/>
      <c r="CM50" s="92"/>
      <c r="CN50" s="92"/>
      <c r="CO50" s="65"/>
      <c r="CP50" s="66"/>
      <c r="CQ50" s="87"/>
      <c r="CR50" s="87"/>
      <c r="CS50" s="96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85"/>
      <c r="DI50" s="92"/>
      <c r="DJ50" s="85"/>
      <c r="DK50" s="92"/>
      <c r="DL50" s="85"/>
      <c r="DM50" s="92"/>
      <c r="DN50" s="92"/>
      <c r="DO50" s="69"/>
      <c r="DP50" s="69"/>
      <c r="DQ50" s="69"/>
      <c r="DR50" s="77"/>
      <c r="DS50" s="97"/>
      <c r="DT50" s="98"/>
      <c r="DU50" s="98"/>
      <c r="DV50" s="98"/>
      <c r="DW50" s="99"/>
      <c r="DX50" s="100"/>
      <c r="DY50" s="99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106"/>
    </row>
    <row r="51" spans="1:140" ht="13.5" customHeight="1">
      <c r="A51" s="61"/>
      <c r="B51" s="62"/>
      <c r="C51" s="107"/>
      <c r="D51" s="212"/>
      <c r="E51" s="212"/>
      <c r="F51" s="181"/>
      <c r="G51" s="181"/>
      <c r="H51" s="181"/>
      <c r="I51" s="181"/>
      <c r="J51" s="181"/>
      <c r="K51" s="66"/>
      <c r="L51" s="181"/>
      <c r="M51" s="115"/>
      <c r="N51" s="181"/>
      <c r="O51" s="67"/>
      <c r="P51" s="115"/>
      <c r="Q51" s="115"/>
      <c r="R51" s="115"/>
      <c r="S51" s="11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115"/>
      <c r="AH51" s="69"/>
      <c r="AI51" s="116"/>
      <c r="AJ51" s="114"/>
      <c r="AK51" s="91"/>
      <c r="AL51" s="65"/>
      <c r="AM51" s="115"/>
      <c r="AN51" s="65"/>
      <c r="AO51" s="65"/>
      <c r="AP51" s="65"/>
      <c r="AQ51" s="65"/>
      <c r="AR51" s="65"/>
      <c r="AS51" s="65"/>
      <c r="AT51" s="65"/>
      <c r="AU51" s="65"/>
      <c r="AV51" s="65"/>
      <c r="AW51" s="118"/>
      <c r="AX51" s="87"/>
      <c r="AY51" s="87"/>
      <c r="AZ51" s="92"/>
      <c r="BA51" s="85"/>
      <c r="BB51" s="92"/>
      <c r="BC51" s="85"/>
      <c r="BD51" s="92"/>
      <c r="BE51" s="93"/>
      <c r="BF51" s="93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4"/>
      <c r="CI51" s="94"/>
      <c r="CJ51" s="87"/>
      <c r="CK51" s="87"/>
      <c r="CL51" s="92"/>
      <c r="CM51" s="92"/>
      <c r="CN51" s="92"/>
      <c r="CO51" s="65"/>
      <c r="CP51" s="66"/>
      <c r="CQ51" s="87"/>
      <c r="CR51" s="87"/>
      <c r="CS51" s="96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85"/>
      <c r="DI51" s="92"/>
      <c r="DJ51" s="85"/>
      <c r="DK51" s="92"/>
      <c r="DL51" s="85"/>
      <c r="DM51" s="92"/>
      <c r="DN51" s="92"/>
      <c r="DO51" s="69"/>
      <c r="DP51" s="69"/>
      <c r="DQ51" s="69"/>
      <c r="DR51" s="77"/>
      <c r="DS51" s="97"/>
      <c r="DT51" s="98"/>
      <c r="DU51" s="98"/>
      <c r="DV51" s="98"/>
      <c r="DW51" s="99"/>
      <c r="DX51" s="100"/>
      <c r="DY51" s="99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106"/>
    </row>
    <row r="52" spans="1:140" ht="13.5" customHeight="1">
      <c r="A52" s="61">
        <v>32</v>
      </c>
      <c r="B52" s="62" t="s">
        <v>121</v>
      </c>
      <c r="C52" s="107" t="s">
        <v>122</v>
      </c>
      <c r="D52" s="85"/>
      <c r="E52" s="86"/>
      <c r="F52" s="65"/>
      <c r="G52" s="65"/>
      <c r="H52" s="65"/>
      <c r="I52" s="65"/>
      <c r="J52" s="65"/>
      <c r="K52" s="66"/>
      <c r="L52" s="65"/>
      <c r="M52" s="65"/>
      <c r="N52" s="65"/>
      <c r="O52" s="67">
        <v>6.466666666666667</v>
      </c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9"/>
      <c r="AI52" s="69"/>
      <c r="AJ52" s="90"/>
      <c r="AK52" s="91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87"/>
      <c r="AY52" s="87"/>
      <c r="AZ52" s="92"/>
      <c r="BA52" s="85"/>
      <c r="BB52" s="92"/>
      <c r="BC52" s="85"/>
      <c r="BD52" s="92"/>
      <c r="BE52" s="93"/>
      <c r="BF52" s="93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4"/>
      <c r="CI52" s="94"/>
      <c r="CJ52" s="87"/>
      <c r="CK52" s="87"/>
      <c r="CL52" s="92"/>
      <c r="CM52" s="92"/>
      <c r="CN52" s="92"/>
      <c r="CO52" s="65"/>
      <c r="CP52" s="66"/>
      <c r="CQ52" s="87"/>
      <c r="CR52" s="87"/>
      <c r="CS52" s="96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85"/>
      <c r="DI52" s="92"/>
      <c r="DJ52" s="85"/>
      <c r="DK52" s="92"/>
      <c r="DL52" s="85"/>
      <c r="DM52" s="92"/>
      <c r="DN52" s="92"/>
      <c r="DO52" s="69"/>
      <c r="DP52" s="69"/>
      <c r="DQ52" s="69"/>
      <c r="DR52" s="77"/>
      <c r="DS52" s="97"/>
      <c r="DT52" s="98"/>
      <c r="DU52" s="98"/>
      <c r="DV52" s="98"/>
      <c r="DW52" s="99"/>
      <c r="DX52" s="100"/>
      <c r="DY52" s="99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106"/>
    </row>
    <row r="53" spans="1:140" ht="13.5" customHeight="1">
      <c r="A53" s="61">
        <v>33</v>
      </c>
      <c r="B53" s="62" t="s">
        <v>123</v>
      </c>
      <c r="C53" s="107" t="s">
        <v>83</v>
      </c>
      <c r="D53" s="85"/>
      <c r="E53" s="86"/>
      <c r="F53" s="65"/>
      <c r="G53" s="65"/>
      <c r="H53" s="65"/>
      <c r="I53" s="65"/>
      <c r="J53" s="65"/>
      <c r="K53" s="66"/>
      <c r="L53" s="65"/>
      <c r="M53" s="65"/>
      <c r="N53" s="65"/>
      <c r="O53" s="67">
        <v>5.376190476190476</v>
      </c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9"/>
      <c r="AI53" s="69"/>
      <c r="AJ53" s="90"/>
      <c r="AK53" s="91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87"/>
      <c r="AY53" s="87"/>
      <c r="AZ53" s="92"/>
      <c r="BA53" s="85"/>
      <c r="BB53" s="92"/>
      <c r="BC53" s="85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4"/>
      <c r="CI53" s="94"/>
      <c r="CJ53" s="87"/>
      <c r="CK53" s="87"/>
      <c r="CL53" s="92"/>
      <c r="CM53" s="92"/>
      <c r="CN53" s="92"/>
      <c r="CO53" s="65"/>
      <c r="CP53" s="66"/>
      <c r="CQ53" s="87"/>
      <c r="CR53" s="87"/>
      <c r="CS53" s="96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85"/>
      <c r="DI53" s="92"/>
      <c r="DJ53" s="85"/>
      <c r="DK53" s="92"/>
      <c r="DL53" s="85"/>
      <c r="DM53" s="92"/>
      <c r="DN53" s="92"/>
      <c r="DO53" s="69"/>
      <c r="DP53" s="69"/>
      <c r="DQ53" s="69"/>
      <c r="DR53" s="77"/>
      <c r="DS53" s="97"/>
      <c r="DT53" s="98"/>
      <c r="DU53" s="98"/>
      <c r="DV53" s="98"/>
      <c r="DW53" s="99"/>
      <c r="DX53" s="100"/>
      <c r="DY53" s="99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106"/>
    </row>
    <row r="54" spans="1:140" ht="13.5" customHeight="1">
      <c r="A54" s="61">
        <v>34</v>
      </c>
      <c r="B54" s="123" t="s">
        <v>67</v>
      </c>
      <c r="C54" s="124" t="s">
        <v>124</v>
      </c>
      <c r="D54" s="85"/>
      <c r="E54" s="86"/>
      <c r="F54" s="65"/>
      <c r="G54" s="65"/>
      <c r="H54" s="65"/>
      <c r="I54" s="65"/>
      <c r="J54" s="65"/>
      <c r="K54" s="66"/>
      <c r="L54" s="65"/>
      <c r="M54" s="65"/>
      <c r="N54" s="65"/>
      <c r="O54" s="67">
        <v>7.466666666666667</v>
      </c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9"/>
      <c r="AI54" s="69"/>
      <c r="AJ54" s="90"/>
      <c r="AK54" s="91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87"/>
      <c r="AY54" s="87"/>
      <c r="AZ54" s="92"/>
      <c r="BA54" s="85"/>
      <c r="BB54" s="92"/>
      <c r="BC54" s="85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4"/>
      <c r="CI54" s="94"/>
      <c r="CJ54" s="87"/>
      <c r="CK54" s="87"/>
      <c r="CL54" s="92"/>
      <c r="CM54" s="92"/>
      <c r="CN54" s="92"/>
      <c r="CO54" s="65"/>
      <c r="CP54" s="66"/>
      <c r="CQ54" s="87"/>
      <c r="CR54" s="87"/>
      <c r="CS54" s="96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85"/>
      <c r="DI54" s="92"/>
      <c r="DJ54" s="85"/>
      <c r="DK54" s="92"/>
      <c r="DL54" s="85"/>
      <c r="DM54" s="92"/>
      <c r="DN54" s="92"/>
      <c r="DO54" s="69"/>
      <c r="DP54" s="69"/>
      <c r="DQ54" s="69"/>
      <c r="DR54" s="77"/>
      <c r="DS54" s="97"/>
      <c r="DT54" s="98"/>
      <c r="DU54" s="98"/>
      <c r="DV54" s="98"/>
      <c r="DW54" s="99"/>
      <c r="DX54" s="100"/>
      <c r="DY54" s="99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106"/>
    </row>
    <row r="55" spans="1:140" ht="13.5" customHeight="1">
      <c r="A55" s="61">
        <v>35</v>
      </c>
      <c r="B55" s="83" t="s">
        <v>125</v>
      </c>
      <c r="C55" s="84" t="s">
        <v>51</v>
      </c>
      <c r="D55" s="85"/>
      <c r="E55" s="86"/>
      <c r="F55" s="65"/>
      <c r="G55" s="65"/>
      <c r="H55" s="65"/>
      <c r="I55" s="65"/>
      <c r="J55" s="65"/>
      <c r="K55" s="66"/>
      <c r="L55" s="65"/>
      <c r="M55" s="65"/>
      <c r="N55" s="65"/>
      <c r="O55" s="67">
        <v>6.3</v>
      </c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9"/>
      <c r="AI55" s="69"/>
      <c r="AJ55" s="90"/>
      <c r="AK55" s="91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87"/>
      <c r="AY55" s="87"/>
      <c r="AZ55" s="92"/>
      <c r="BA55" s="85"/>
      <c r="BB55" s="92"/>
      <c r="BC55" s="85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4"/>
      <c r="CI55" s="94"/>
      <c r="CJ55" s="87"/>
      <c r="CK55" s="87"/>
      <c r="CL55" s="92"/>
      <c r="CM55" s="92"/>
      <c r="CN55" s="92"/>
      <c r="CO55" s="65"/>
      <c r="CP55" s="66"/>
      <c r="CQ55" s="87"/>
      <c r="CR55" s="111"/>
      <c r="CS55" s="96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85"/>
      <c r="DI55" s="92"/>
      <c r="DJ55" s="85"/>
      <c r="DK55" s="92"/>
      <c r="DL55" s="85"/>
      <c r="DM55" s="92"/>
      <c r="DN55" s="92"/>
      <c r="DO55" s="69"/>
      <c r="DP55" s="69"/>
      <c r="DQ55" s="69"/>
      <c r="DR55" s="77"/>
      <c r="DS55" s="97"/>
      <c r="DT55" s="98"/>
      <c r="DU55" s="98"/>
      <c r="DV55" s="98"/>
      <c r="DW55" s="99"/>
      <c r="DX55" s="100"/>
      <c r="DY55" s="99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106"/>
    </row>
    <row r="56" spans="1:140" ht="13.5" customHeight="1">
      <c r="A56" s="61">
        <v>36</v>
      </c>
      <c r="B56" s="123" t="s">
        <v>30</v>
      </c>
      <c r="C56" s="124" t="s">
        <v>51</v>
      </c>
      <c r="D56" s="125"/>
      <c r="E56" s="126"/>
      <c r="F56" s="127"/>
      <c r="G56" s="127"/>
      <c r="H56" s="127"/>
      <c r="I56" s="127"/>
      <c r="J56" s="127"/>
      <c r="K56" s="128"/>
      <c r="L56" s="127"/>
      <c r="M56" s="127"/>
      <c r="N56" s="127"/>
      <c r="O56" s="67">
        <v>4.938095238095237</v>
      </c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69"/>
      <c r="AI56" s="113"/>
      <c r="AJ56" s="129"/>
      <c r="AK56" s="130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31"/>
      <c r="BA56" s="125"/>
      <c r="BB56" s="131"/>
      <c r="BC56" s="125"/>
      <c r="BD56" s="131"/>
      <c r="BE56" s="132"/>
      <c r="BF56" s="132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3"/>
      <c r="CI56" s="133"/>
      <c r="CJ56" s="109"/>
      <c r="CK56" s="127"/>
      <c r="CL56" s="131"/>
      <c r="CM56" s="131"/>
      <c r="CN56" s="131"/>
      <c r="CO56" s="127"/>
      <c r="CP56" s="128"/>
      <c r="CQ56" s="127"/>
      <c r="CR56" s="111"/>
      <c r="CS56" s="134"/>
      <c r="CT56" s="110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10"/>
      <c r="DG56" s="110"/>
      <c r="DH56" s="135"/>
      <c r="DI56" s="110"/>
      <c r="DJ56" s="135"/>
      <c r="DK56" s="110"/>
      <c r="DL56" s="135"/>
      <c r="DM56" s="110"/>
      <c r="DN56" s="110"/>
      <c r="DO56" s="136"/>
      <c r="DP56" s="136"/>
      <c r="DQ56" s="136"/>
      <c r="DR56" s="137"/>
      <c r="DS56" s="138"/>
      <c r="DT56" s="139"/>
      <c r="DU56" s="139"/>
      <c r="DV56" s="139"/>
      <c r="DW56" s="140"/>
      <c r="DX56" s="141"/>
      <c r="DY56" s="140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42"/>
    </row>
    <row r="57" spans="1:140" ht="13.5" customHeight="1">
      <c r="A57" s="61">
        <v>37</v>
      </c>
      <c r="B57" s="62" t="s">
        <v>126</v>
      </c>
      <c r="C57" s="107" t="s">
        <v>127</v>
      </c>
      <c r="D57" s="63"/>
      <c r="E57" s="64"/>
      <c r="F57" s="65"/>
      <c r="G57" s="65"/>
      <c r="H57" s="65"/>
      <c r="I57" s="65"/>
      <c r="J57" s="65"/>
      <c r="K57" s="66"/>
      <c r="L57" s="65"/>
      <c r="M57" s="65"/>
      <c r="N57" s="65"/>
      <c r="O57" s="67">
        <v>6.280952380952381</v>
      </c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9"/>
      <c r="AI57" s="69"/>
      <c r="AJ57" s="70"/>
      <c r="AK57" s="71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72"/>
      <c r="BA57" s="63"/>
      <c r="BB57" s="72"/>
      <c r="BC57" s="63"/>
      <c r="BD57" s="72"/>
      <c r="BE57" s="73"/>
      <c r="BF57" s="73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4"/>
      <c r="CI57" s="74"/>
      <c r="CJ57" s="65"/>
      <c r="CK57" s="65"/>
      <c r="CL57" s="72"/>
      <c r="CM57" s="72"/>
      <c r="CN57" s="72"/>
      <c r="CO57" s="65"/>
      <c r="CP57" s="66"/>
      <c r="CQ57" s="65"/>
      <c r="CR57" s="75"/>
      <c r="CS57" s="76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63"/>
      <c r="DI57" s="72"/>
      <c r="DJ57" s="63"/>
      <c r="DK57" s="72"/>
      <c r="DL57" s="63"/>
      <c r="DM57" s="72"/>
      <c r="DN57" s="72"/>
      <c r="DO57" s="69"/>
      <c r="DP57" s="69"/>
      <c r="DQ57" s="69"/>
      <c r="DR57" s="77"/>
      <c r="DS57" s="78"/>
      <c r="DT57" s="79"/>
      <c r="DU57" s="79"/>
      <c r="DV57" s="79"/>
      <c r="DW57" s="80"/>
      <c r="DX57" s="81"/>
      <c r="DY57" s="80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82"/>
    </row>
    <row r="58" spans="1:140" ht="13.5" customHeight="1">
      <c r="A58" s="61">
        <v>38</v>
      </c>
      <c r="B58" s="62" t="s">
        <v>128</v>
      </c>
      <c r="C58" s="107" t="s">
        <v>127</v>
      </c>
      <c r="D58" s="63"/>
      <c r="E58" s="64"/>
      <c r="F58" s="65"/>
      <c r="G58" s="65"/>
      <c r="H58" s="65"/>
      <c r="I58" s="65"/>
      <c r="J58" s="65"/>
      <c r="K58" s="66"/>
      <c r="L58" s="65"/>
      <c r="M58" s="65"/>
      <c r="N58" s="65"/>
      <c r="O58" s="67">
        <v>6.238095238095238</v>
      </c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9"/>
      <c r="AI58" s="69"/>
      <c r="AJ58" s="70"/>
      <c r="AK58" s="71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72"/>
      <c r="BA58" s="63"/>
      <c r="BB58" s="72"/>
      <c r="BC58" s="63"/>
      <c r="BD58" s="72"/>
      <c r="BE58" s="73"/>
      <c r="BF58" s="73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4"/>
      <c r="CI58" s="74"/>
      <c r="CJ58" s="65"/>
      <c r="CK58" s="65"/>
      <c r="CL58" s="72"/>
      <c r="CM58" s="72"/>
      <c r="CN58" s="72"/>
      <c r="CO58" s="65"/>
      <c r="CP58" s="66"/>
      <c r="CQ58" s="65"/>
      <c r="CR58" s="75"/>
      <c r="CS58" s="76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63"/>
      <c r="DI58" s="72"/>
      <c r="DJ58" s="63"/>
      <c r="DK58" s="72"/>
      <c r="DL58" s="63"/>
      <c r="DM58" s="72"/>
      <c r="DN58" s="72"/>
      <c r="DO58" s="69"/>
      <c r="DP58" s="69"/>
      <c r="DQ58" s="69"/>
      <c r="DR58" s="77"/>
      <c r="DS58" s="78"/>
      <c r="DT58" s="79"/>
      <c r="DU58" s="79"/>
      <c r="DV58" s="79"/>
      <c r="DW58" s="80"/>
      <c r="DX58" s="81"/>
      <c r="DY58" s="80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82"/>
    </row>
    <row r="59" spans="1:140" ht="13.5" customHeight="1">
      <c r="A59" s="61">
        <v>39</v>
      </c>
      <c r="B59" s="62" t="s">
        <v>142</v>
      </c>
      <c r="C59" s="107" t="s">
        <v>32</v>
      </c>
      <c r="D59" s="63"/>
      <c r="E59" s="64"/>
      <c r="F59" s="65"/>
      <c r="G59" s="65"/>
      <c r="H59" s="65"/>
      <c r="I59" s="65"/>
      <c r="J59" s="65"/>
      <c r="K59" s="66"/>
      <c r="L59" s="65"/>
      <c r="M59" s="65"/>
      <c r="N59" s="65"/>
      <c r="O59" s="67">
        <v>6.628571428571428</v>
      </c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9"/>
      <c r="AI59" s="69"/>
      <c r="AJ59" s="70"/>
      <c r="AK59" s="71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72"/>
      <c r="BA59" s="63"/>
      <c r="BB59" s="72"/>
      <c r="BC59" s="63"/>
      <c r="BD59" s="72"/>
      <c r="BE59" s="73"/>
      <c r="BF59" s="73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4"/>
      <c r="CI59" s="74"/>
      <c r="CJ59" s="65"/>
      <c r="CK59" s="65"/>
      <c r="CL59" s="72"/>
      <c r="CM59" s="72"/>
      <c r="CN59" s="72"/>
      <c r="CO59" s="65"/>
      <c r="CP59" s="66"/>
      <c r="CQ59" s="65"/>
      <c r="CR59" s="75"/>
      <c r="CS59" s="76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63"/>
      <c r="DI59" s="72"/>
      <c r="DJ59" s="63"/>
      <c r="DK59" s="72"/>
      <c r="DL59" s="63"/>
      <c r="DM59" s="72"/>
      <c r="DN59" s="72"/>
      <c r="DO59" s="69"/>
      <c r="DP59" s="69"/>
      <c r="DQ59" s="69"/>
      <c r="DR59" s="77"/>
      <c r="DS59" s="78"/>
      <c r="DT59" s="79"/>
      <c r="DU59" s="79"/>
      <c r="DV59" s="79"/>
      <c r="DW59" s="80"/>
      <c r="DX59" s="81"/>
      <c r="DY59" s="80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82"/>
    </row>
    <row r="60" spans="1:140" ht="13.5" customHeight="1">
      <c r="A60" s="61">
        <v>40</v>
      </c>
      <c r="B60" s="62" t="s">
        <v>141</v>
      </c>
      <c r="C60" s="107" t="s">
        <v>129</v>
      </c>
      <c r="D60" s="63"/>
      <c r="E60" s="64"/>
      <c r="F60" s="65"/>
      <c r="G60" s="65"/>
      <c r="H60" s="65"/>
      <c r="I60" s="65"/>
      <c r="J60" s="65"/>
      <c r="K60" s="66"/>
      <c r="L60" s="65"/>
      <c r="M60" s="65"/>
      <c r="N60" s="65"/>
      <c r="O60" s="67">
        <v>6.371428571428572</v>
      </c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9"/>
      <c r="AI60" s="69"/>
      <c r="AJ60" s="70"/>
      <c r="AK60" s="71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72"/>
      <c r="BA60" s="63"/>
      <c r="BB60" s="72"/>
      <c r="BC60" s="63"/>
      <c r="BD60" s="72"/>
      <c r="BE60" s="73"/>
      <c r="BF60" s="73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4"/>
      <c r="CI60" s="74"/>
      <c r="CJ60" s="65"/>
      <c r="CK60" s="65"/>
      <c r="CL60" s="72"/>
      <c r="CM60" s="72"/>
      <c r="CN60" s="72"/>
      <c r="CO60" s="65"/>
      <c r="CP60" s="66"/>
      <c r="CQ60" s="65"/>
      <c r="CR60" s="75"/>
      <c r="CS60" s="76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63"/>
      <c r="DI60" s="72"/>
      <c r="DJ60" s="63"/>
      <c r="DK60" s="72"/>
      <c r="DL60" s="63"/>
      <c r="DM60" s="72"/>
      <c r="DN60" s="72"/>
      <c r="DO60" s="69"/>
      <c r="DP60" s="69"/>
      <c r="DQ60" s="69"/>
      <c r="DR60" s="77"/>
      <c r="DS60" s="78"/>
      <c r="DT60" s="79"/>
      <c r="DU60" s="79"/>
      <c r="DV60" s="79"/>
      <c r="DW60" s="80"/>
      <c r="DX60" s="81"/>
      <c r="DY60" s="80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82"/>
    </row>
    <row r="61" spans="1:140" ht="13.5" customHeight="1">
      <c r="A61" s="61">
        <v>41</v>
      </c>
      <c r="B61" s="143" t="s">
        <v>130</v>
      </c>
      <c r="C61" s="144" t="s">
        <v>74</v>
      </c>
      <c r="D61" s="63"/>
      <c r="E61" s="64"/>
      <c r="F61" s="65"/>
      <c r="G61" s="65"/>
      <c r="H61" s="65"/>
      <c r="I61" s="65"/>
      <c r="J61" s="65"/>
      <c r="K61" s="66"/>
      <c r="L61" s="65"/>
      <c r="M61" s="65"/>
      <c r="N61" s="65"/>
      <c r="O61" s="67">
        <v>5.542857142857143</v>
      </c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9"/>
      <c r="AI61" s="69"/>
      <c r="AJ61" s="70"/>
      <c r="AK61" s="71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72"/>
      <c r="BA61" s="63"/>
      <c r="BB61" s="145"/>
      <c r="BC61" s="146"/>
      <c r="BD61" s="145"/>
      <c r="BE61" s="147"/>
      <c r="BF61" s="147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8"/>
      <c r="CI61" s="148"/>
      <c r="CJ61" s="149"/>
      <c r="CK61" s="149"/>
      <c r="CL61" s="145"/>
      <c r="CM61" s="145"/>
      <c r="CN61" s="145"/>
      <c r="CO61" s="149"/>
      <c r="CP61" s="150"/>
      <c r="CQ61" s="149"/>
      <c r="CR61" s="151"/>
      <c r="CS61" s="152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6"/>
      <c r="DI61" s="145"/>
      <c r="DJ61" s="146"/>
      <c r="DK61" s="145"/>
      <c r="DL61" s="146"/>
      <c r="DM61" s="145"/>
      <c r="DN61" s="145"/>
      <c r="DO61" s="116"/>
      <c r="DP61" s="116"/>
      <c r="DQ61" s="116"/>
      <c r="DR61" s="153"/>
      <c r="DS61" s="145"/>
      <c r="DT61" s="146"/>
      <c r="DU61" s="146"/>
      <c r="DV61" s="146"/>
      <c r="DW61" s="154"/>
      <c r="DX61" s="155"/>
      <c r="DY61" s="154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56"/>
    </row>
    <row r="62" spans="1:140" ht="13.5" customHeight="1">
      <c r="A62" s="61">
        <v>42</v>
      </c>
      <c r="B62" s="62" t="s">
        <v>131</v>
      </c>
      <c r="C62" s="107" t="s">
        <v>132</v>
      </c>
      <c r="D62" s="63"/>
      <c r="E62" s="64"/>
      <c r="F62" s="65"/>
      <c r="G62" s="65"/>
      <c r="H62" s="65"/>
      <c r="I62" s="65"/>
      <c r="J62" s="65"/>
      <c r="K62" s="66"/>
      <c r="L62" s="65"/>
      <c r="M62" s="65"/>
      <c r="N62" s="65"/>
      <c r="O62" s="67">
        <v>5.147619047619047</v>
      </c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9"/>
      <c r="AI62" s="69"/>
      <c r="AJ62" s="157"/>
      <c r="AK62" s="71"/>
      <c r="AL62" s="65"/>
      <c r="AM62" s="65"/>
      <c r="AN62" s="158"/>
      <c r="AO62" s="159"/>
      <c r="AP62" s="159"/>
      <c r="AQ62" s="65"/>
      <c r="AR62" s="65"/>
      <c r="AS62" s="65"/>
      <c r="AT62" s="65"/>
      <c r="AU62" s="65"/>
      <c r="AV62" s="65"/>
      <c r="AW62" s="65"/>
      <c r="AX62" s="65"/>
      <c r="AY62" s="65"/>
      <c r="AZ62" s="72"/>
      <c r="BA62" s="63"/>
      <c r="BB62" s="72"/>
      <c r="BC62" s="63"/>
      <c r="BD62" s="72"/>
      <c r="BE62" s="73"/>
      <c r="BF62" s="73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4"/>
      <c r="CI62" s="74"/>
      <c r="CJ62" s="65"/>
      <c r="CK62" s="65"/>
      <c r="CL62" s="72"/>
      <c r="CM62" s="72"/>
      <c r="CN62" s="72"/>
      <c r="CO62" s="65"/>
      <c r="CP62" s="66"/>
      <c r="CQ62" s="65"/>
      <c r="CR62" s="75"/>
      <c r="CS62" s="76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63"/>
      <c r="DI62" s="72"/>
      <c r="DJ62" s="63"/>
      <c r="DK62" s="72"/>
      <c r="DL62" s="63"/>
      <c r="DM62" s="72"/>
      <c r="DN62" s="72"/>
      <c r="DO62" s="69"/>
      <c r="DP62" s="69"/>
      <c r="DQ62" s="69"/>
      <c r="DR62" s="77"/>
      <c r="DS62" s="78"/>
      <c r="DT62" s="79"/>
      <c r="DU62" s="79"/>
      <c r="DV62" s="79"/>
      <c r="DW62" s="80"/>
      <c r="DX62" s="81"/>
      <c r="DY62" s="80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82"/>
    </row>
    <row r="63" spans="1:140" ht="13.5" customHeight="1">
      <c r="A63" s="61">
        <v>43</v>
      </c>
      <c r="B63" s="160" t="s">
        <v>30</v>
      </c>
      <c r="C63" s="161" t="s">
        <v>37</v>
      </c>
      <c r="D63" s="162"/>
      <c r="E63" s="163"/>
      <c r="F63" s="162"/>
      <c r="G63" s="163"/>
      <c r="H63" s="163"/>
      <c r="I63" s="163"/>
      <c r="J63" s="163"/>
      <c r="K63" s="163"/>
      <c r="L63" s="162"/>
      <c r="M63" s="163"/>
      <c r="N63" s="163"/>
      <c r="O63" s="67">
        <v>5.7</v>
      </c>
      <c r="P63" s="163"/>
      <c r="Q63" s="163"/>
      <c r="R63" s="163"/>
      <c r="S63" s="163"/>
      <c r="T63" s="163"/>
      <c r="U63" s="163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3"/>
      <c r="AH63" s="69"/>
      <c r="AI63" s="69"/>
      <c r="AJ63" s="70"/>
      <c r="AK63" s="71"/>
      <c r="AL63" s="71"/>
      <c r="AM63" s="71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14"/>
      <c r="AY63" s="14"/>
      <c r="AZ63" s="15"/>
      <c r="BA63" s="14"/>
      <c r="BB63" s="15"/>
      <c r="BC63" s="14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64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4"/>
      <c r="CP63" s="14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4"/>
      <c r="DI63" s="15"/>
      <c r="DJ63" s="14"/>
      <c r="DK63" s="15"/>
      <c r="DL63" s="14"/>
      <c r="DM63" s="15"/>
      <c r="DN63" s="15"/>
      <c r="DO63" s="18"/>
      <c r="DP63" s="18"/>
      <c r="DQ63" s="18"/>
      <c r="DR63" s="19"/>
      <c r="DS63" s="20"/>
      <c r="DT63" s="13"/>
      <c r="DU63" s="13"/>
      <c r="DV63" s="13"/>
      <c r="DW63" s="21"/>
      <c r="DX63" s="19"/>
      <c r="DY63" s="21"/>
      <c r="DZ63" s="20"/>
      <c r="EA63" s="13"/>
      <c r="EB63" s="13"/>
      <c r="EC63" s="13"/>
      <c r="ED63" s="13"/>
      <c r="EE63" s="13"/>
      <c r="EF63" s="13"/>
      <c r="EG63" s="13"/>
      <c r="EH63" s="13"/>
      <c r="EI63" s="13"/>
      <c r="EJ63" s="13"/>
    </row>
    <row r="64" spans="1:140" ht="13.5" customHeight="1">
      <c r="A64" s="61">
        <v>44</v>
      </c>
      <c r="B64" s="165" t="s">
        <v>133</v>
      </c>
      <c r="C64" s="166" t="s">
        <v>41</v>
      </c>
      <c r="D64" s="167"/>
      <c r="E64" s="168"/>
      <c r="F64" s="167"/>
      <c r="G64" s="168"/>
      <c r="H64" s="168"/>
      <c r="I64" s="168"/>
      <c r="J64" s="168"/>
      <c r="K64" s="168"/>
      <c r="L64" s="167"/>
      <c r="M64" s="168"/>
      <c r="N64" s="168"/>
      <c r="O64" s="67"/>
      <c r="P64" s="168"/>
      <c r="Q64" s="168"/>
      <c r="R64" s="168"/>
      <c r="S64" s="168"/>
      <c r="T64" s="168"/>
      <c r="U64" s="168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8"/>
      <c r="AH64" s="136"/>
      <c r="AI64" s="136"/>
      <c r="AJ64" s="201"/>
      <c r="AK64" s="130"/>
      <c r="AL64" s="130"/>
      <c r="AM64" s="13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14"/>
      <c r="AY64" s="14"/>
      <c r="AZ64" s="15"/>
      <c r="BA64" s="14"/>
      <c r="BB64" s="15"/>
      <c r="BC64" s="14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64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4"/>
      <c r="CP64" s="14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4"/>
      <c r="DI64" s="15"/>
      <c r="DJ64" s="14"/>
      <c r="DK64" s="15"/>
      <c r="DL64" s="14"/>
      <c r="DM64" s="15"/>
      <c r="DN64" s="15"/>
      <c r="DO64" s="18"/>
      <c r="DP64" s="18"/>
      <c r="DQ64" s="18"/>
      <c r="DR64" s="19"/>
      <c r="DS64" s="20"/>
      <c r="DT64" s="13"/>
      <c r="DU64" s="13"/>
      <c r="DV64" s="13"/>
      <c r="DW64" s="21"/>
      <c r="DX64" s="19"/>
      <c r="DY64" s="21"/>
      <c r="DZ64" s="20"/>
      <c r="EA64" s="13"/>
      <c r="EB64" s="13"/>
      <c r="EC64" s="13"/>
      <c r="ED64" s="13"/>
      <c r="EE64" s="13"/>
      <c r="EF64" s="13"/>
      <c r="EG64" s="13"/>
      <c r="EH64" s="13"/>
      <c r="EI64" s="13"/>
      <c r="EJ64" s="13"/>
    </row>
    <row r="65" spans="1:140" ht="13.5" customHeight="1">
      <c r="A65" s="61">
        <v>45</v>
      </c>
      <c r="B65" s="165" t="s">
        <v>87</v>
      </c>
      <c r="C65" s="166" t="s">
        <v>64</v>
      </c>
      <c r="D65" s="167"/>
      <c r="E65" s="168"/>
      <c r="F65" s="167"/>
      <c r="G65" s="168"/>
      <c r="H65" s="168"/>
      <c r="I65" s="168"/>
      <c r="J65" s="168"/>
      <c r="K65" s="168"/>
      <c r="L65" s="167"/>
      <c r="M65" s="168"/>
      <c r="N65" s="168"/>
      <c r="O65" s="67"/>
      <c r="P65" s="168"/>
      <c r="Q65" s="168"/>
      <c r="R65" s="168"/>
      <c r="S65" s="168"/>
      <c r="T65" s="168"/>
      <c r="U65" s="168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8"/>
      <c r="AH65" s="136"/>
      <c r="AI65" s="136"/>
      <c r="AJ65" s="201"/>
      <c r="AK65" s="130"/>
      <c r="AL65" s="130"/>
      <c r="AM65" s="13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14"/>
      <c r="AY65" s="14"/>
      <c r="AZ65" s="15"/>
      <c r="BA65" s="14"/>
      <c r="BB65" s="15"/>
      <c r="BC65" s="14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64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4"/>
      <c r="CP65" s="14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4"/>
      <c r="DI65" s="15"/>
      <c r="DJ65" s="14"/>
      <c r="DK65" s="15"/>
      <c r="DL65" s="14"/>
      <c r="DM65" s="15"/>
      <c r="DN65" s="15"/>
      <c r="DO65" s="18"/>
      <c r="DP65" s="18"/>
      <c r="DQ65" s="18"/>
      <c r="DR65" s="19"/>
      <c r="DS65" s="20"/>
      <c r="DT65" s="13"/>
      <c r="DU65" s="13"/>
      <c r="DV65" s="13"/>
      <c r="DW65" s="21"/>
      <c r="DX65" s="19"/>
      <c r="DY65" s="21"/>
      <c r="DZ65" s="20"/>
      <c r="EA65" s="13"/>
      <c r="EB65" s="13"/>
      <c r="EC65" s="13"/>
      <c r="ED65" s="13"/>
      <c r="EE65" s="13"/>
      <c r="EF65" s="13"/>
      <c r="EG65" s="13"/>
      <c r="EH65" s="13"/>
      <c r="EI65" s="13"/>
      <c r="EJ65" s="13"/>
    </row>
    <row r="66" spans="1:140" ht="13.5" customHeight="1">
      <c r="A66" s="61">
        <v>46</v>
      </c>
      <c r="B66" s="165" t="s">
        <v>134</v>
      </c>
      <c r="C66" s="166" t="s">
        <v>135</v>
      </c>
      <c r="D66" s="167"/>
      <c r="E66" s="168"/>
      <c r="F66" s="167"/>
      <c r="G66" s="168"/>
      <c r="H66" s="168"/>
      <c r="I66" s="168"/>
      <c r="J66" s="168"/>
      <c r="K66" s="168"/>
      <c r="L66" s="167"/>
      <c r="M66" s="168"/>
      <c r="N66" s="168"/>
      <c r="O66" s="67"/>
      <c r="P66" s="168"/>
      <c r="Q66" s="168"/>
      <c r="R66" s="168"/>
      <c r="S66" s="168"/>
      <c r="T66" s="168"/>
      <c r="U66" s="168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8"/>
      <c r="AH66" s="136"/>
      <c r="AI66" s="136"/>
      <c r="AJ66" s="201"/>
      <c r="AK66" s="130"/>
      <c r="AL66" s="130"/>
      <c r="AM66" s="13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14"/>
      <c r="AY66" s="14"/>
      <c r="AZ66" s="15"/>
      <c r="BA66" s="14"/>
      <c r="BB66" s="15"/>
      <c r="BC66" s="14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64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4"/>
      <c r="CP66" s="14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4"/>
      <c r="DI66" s="15"/>
      <c r="DJ66" s="14"/>
      <c r="DK66" s="15"/>
      <c r="DL66" s="14"/>
      <c r="DM66" s="15"/>
      <c r="DN66" s="15"/>
      <c r="DO66" s="18"/>
      <c r="DP66" s="18"/>
      <c r="DQ66" s="18"/>
      <c r="DR66" s="19"/>
      <c r="DS66" s="20"/>
      <c r="DT66" s="13"/>
      <c r="DU66" s="13"/>
      <c r="DV66" s="13"/>
      <c r="DW66" s="21"/>
      <c r="DX66" s="19"/>
      <c r="DY66" s="21"/>
      <c r="DZ66" s="20"/>
      <c r="EA66" s="13"/>
      <c r="EB66" s="13"/>
      <c r="EC66" s="13"/>
      <c r="ED66" s="13"/>
      <c r="EE66" s="13"/>
      <c r="EF66" s="13"/>
      <c r="EG66" s="13"/>
      <c r="EH66" s="13"/>
      <c r="EI66" s="13"/>
      <c r="EJ66" s="13"/>
    </row>
    <row r="67" spans="1:140" ht="13.5" customHeight="1">
      <c r="A67" s="61">
        <v>47</v>
      </c>
      <c r="B67" s="165" t="s">
        <v>110</v>
      </c>
      <c r="C67" s="166" t="s">
        <v>136</v>
      </c>
      <c r="D67" s="167"/>
      <c r="E67" s="168"/>
      <c r="F67" s="167"/>
      <c r="G67" s="168"/>
      <c r="H67" s="168"/>
      <c r="I67" s="168"/>
      <c r="J67" s="168"/>
      <c r="K67" s="168"/>
      <c r="L67" s="167"/>
      <c r="M67" s="168"/>
      <c r="N67" s="168"/>
      <c r="O67" s="67"/>
      <c r="P67" s="168"/>
      <c r="Q67" s="168"/>
      <c r="R67" s="168"/>
      <c r="S67" s="168"/>
      <c r="T67" s="168"/>
      <c r="U67" s="168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8"/>
      <c r="AH67" s="136"/>
      <c r="AI67" s="136"/>
      <c r="AJ67" s="201"/>
      <c r="AK67" s="130"/>
      <c r="AL67" s="130"/>
      <c r="AM67" s="13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14"/>
      <c r="AY67" s="14"/>
      <c r="AZ67" s="15"/>
      <c r="BA67" s="14"/>
      <c r="BB67" s="15"/>
      <c r="BC67" s="14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64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4"/>
      <c r="CP67" s="14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4"/>
      <c r="DI67" s="15"/>
      <c r="DJ67" s="14"/>
      <c r="DK67" s="15"/>
      <c r="DL67" s="14"/>
      <c r="DM67" s="15"/>
      <c r="DN67" s="15"/>
      <c r="DO67" s="18"/>
      <c r="DP67" s="18"/>
      <c r="DQ67" s="18"/>
      <c r="DR67" s="19"/>
      <c r="DS67" s="20"/>
      <c r="DT67" s="13"/>
      <c r="DU67" s="13"/>
      <c r="DV67" s="13"/>
      <c r="DW67" s="21"/>
      <c r="DX67" s="19"/>
      <c r="DY67" s="21"/>
      <c r="DZ67" s="20"/>
      <c r="EA67" s="13"/>
      <c r="EB67" s="13"/>
      <c r="EC67" s="13"/>
      <c r="ED67" s="13"/>
      <c r="EE67" s="13"/>
      <c r="EF67" s="13"/>
      <c r="EG67" s="13"/>
      <c r="EH67" s="13"/>
      <c r="EI67" s="13"/>
      <c r="EJ67" s="13"/>
    </row>
    <row r="68" spans="1:140" ht="13.5" customHeight="1">
      <c r="A68" s="61">
        <v>48</v>
      </c>
      <c r="B68" s="165" t="s">
        <v>87</v>
      </c>
      <c r="C68" s="166" t="s">
        <v>137</v>
      </c>
      <c r="D68" s="167"/>
      <c r="E68" s="168"/>
      <c r="F68" s="167"/>
      <c r="G68" s="168"/>
      <c r="H68" s="168"/>
      <c r="I68" s="168"/>
      <c r="J68" s="168"/>
      <c r="K68" s="168"/>
      <c r="L68" s="167"/>
      <c r="M68" s="168"/>
      <c r="N68" s="168"/>
      <c r="O68" s="67"/>
      <c r="P68" s="168"/>
      <c r="Q68" s="168"/>
      <c r="R68" s="168"/>
      <c r="S68" s="168"/>
      <c r="T68" s="168"/>
      <c r="U68" s="168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8"/>
      <c r="AH68" s="136"/>
      <c r="AI68" s="136"/>
      <c r="AJ68" s="201"/>
      <c r="AK68" s="130"/>
      <c r="AL68" s="130"/>
      <c r="AM68" s="13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14"/>
      <c r="AY68" s="14"/>
      <c r="AZ68" s="15"/>
      <c r="BA68" s="14"/>
      <c r="BB68" s="15"/>
      <c r="BC68" s="14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64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4"/>
      <c r="CP68" s="14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4"/>
      <c r="DI68" s="15"/>
      <c r="DJ68" s="14"/>
      <c r="DK68" s="15"/>
      <c r="DL68" s="14"/>
      <c r="DM68" s="15"/>
      <c r="DN68" s="15"/>
      <c r="DO68" s="18"/>
      <c r="DP68" s="18"/>
      <c r="DQ68" s="18"/>
      <c r="DR68" s="19"/>
      <c r="DS68" s="20"/>
      <c r="DT68" s="13"/>
      <c r="DU68" s="13"/>
      <c r="DV68" s="13"/>
      <c r="DW68" s="21"/>
      <c r="DX68" s="19"/>
      <c r="DY68" s="21"/>
      <c r="DZ68" s="20"/>
      <c r="EA68" s="13"/>
      <c r="EB68" s="13"/>
      <c r="EC68" s="13"/>
      <c r="ED68" s="13"/>
      <c r="EE68" s="13"/>
      <c r="EF68" s="13"/>
      <c r="EG68" s="13"/>
      <c r="EH68" s="13"/>
      <c r="EI68" s="13"/>
      <c r="EJ68" s="13"/>
    </row>
    <row r="69" spans="1:140" ht="13.5" customHeight="1">
      <c r="A69" s="61">
        <v>49</v>
      </c>
      <c r="B69" s="165" t="s">
        <v>138</v>
      </c>
      <c r="C69" s="166" t="s">
        <v>69</v>
      </c>
      <c r="D69" s="167"/>
      <c r="E69" s="168"/>
      <c r="F69" s="167"/>
      <c r="G69" s="168"/>
      <c r="H69" s="168"/>
      <c r="I69" s="168"/>
      <c r="J69" s="168"/>
      <c r="K69" s="168"/>
      <c r="L69" s="167"/>
      <c r="M69" s="168"/>
      <c r="N69" s="168"/>
      <c r="O69" s="67"/>
      <c r="P69" s="168"/>
      <c r="Q69" s="168"/>
      <c r="R69" s="168"/>
      <c r="S69" s="168"/>
      <c r="T69" s="168"/>
      <c r="U69" s="168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8"/>
      <c r="AH69" s="136"/>
      <c r="AI69" s="136"/>
      <c r="AJ69" s="201"/>
      <c r="AK69" s="130"/>
      <c r="AL69" s="130"/>
      <c r="AM69" s="13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14"/>
      <c r="AY69" s="14"/>
      <c r="AZ69" s="15"/>
      <c r="BA69" s="14"/>
      <c r="BB69" s="15"/>
      <c r="BC69" s="14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64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4"/>
      <c r="CP69" s="14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4"/>
      <c r="DI69" s="15"/>
      <c r="DJ69" s="14"/>
      <c r="DK69" s="15"/>
      <c r="DL69" s="14"/>
      <c r="DM69" s="15"/>
      <c r="DN69" s="15"/>
      <c r="DO69" s="18"/>
      <c r="DP69" s="18"/>
      <c r="DQ69" s="18"/>
      <c r="DR69" s="19"/>
      <c r="DS69" s="20"/>
      <c r="DT69" s="13"/>
      <c r="DU69" s="13"/>
      <c r="DV69" s="13"/>
      <c r="DW69" s="21"/>
      <c r="DX69" s="19"/>
      <c r="DY69" s="21"/>
      <c r="DZ69" s="20"/>
      <c r="EA69" s="13"/>
      <c r="EB69" s="13"/>
      <c r="EC69" s="13"/>
      <c r="ED69" s="13"/>
      <c r="EE69" s="13"/>
      <c r="EF69" s="13"/>
      <c r="EG69" s="13"/>
      <c r="EH69" s="13"/>
      <c r="EI69" s="13"/>
      <c r="EJ69" s="13"/>
    </row>
    <row r="70" spans="1:140" ht="13.5" customHeight="1">
      <c r="A70" s="61">
        <v>50</v>
      </c>
      <c r="B70" s="165" t="s">
        <v>139</v>
      </c>
      <c r="C70" s="166" t="s">
        <v>68</v>
      </c>
      <c r="D70" s="167"/>
      <c r="E70" s="168"/>
      <c r="F70" s="167"/>
      <c r="G70" s="168"/>
      <c r="H70" s="168"/>
      <c r="I70" s="168"/>
      <c r="J70" s="168"/>
      <c r="K70" s="168"/>
      <c r="L70" s="167"/>
      <c r="M70" s="168"/>
      <c r="N70" s="168"/>
      <c r="O70" s="67"/>
      <c r="P70" s="168"/>
      <c r="Q70" s="168"/>
      <c r="R70" s="168"/>
      <c r="S70" s="168"/>
      <c r="T70" s="168"/>
      <c r="U70" s="168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8"/>
      <c r="AH70" s="136"/>
      <c r="AI70" s="136"/>
      <c r="AJ70" s="201"/>
      <c r="AK70" s="130"/>
      <c r="AL70" s="130"/>
      <c r="AM70" s="13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14"/>
      <c r="AY70" s="14"/>
      <c r="AZ70" s="15"/>
      <c r="BA70" s="14"/>
      <c r="BB70" s="15"/>
      <c r="BC70" s="14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64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4"/>
      <c r="CP70" s="14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4"/>
      <c r="DI70" s="15"/>
      <c r="DJ70" s="14"/>
      <c r="DK70" s="15"/>
      <c r="DL70" s="14"/>
      <c r="DM70" s="15"/>
      <c r="DN70" s="15"/>
      <c r="DO70" s="18"/>
      <c r="DP70" s="18"/>
      <c r="DQ70" s="18"/>
      <c r="DR70" s="19"/>
      <c r="DS70" s="20"/>
      <c r="DT70" s="13"/>
      <c r="DU70" s="13"/>
      <c r="DV70" s="13"/>
      <c r="DW70" s="21"/>
      <c r="DX70" s="19"/>
      <c r="DY70" s="21"/>
      <c r="DZ70" s="20"/>
      <c r="EA70" s="13"/>
      <c r="EB70" s="13"/>
      <c r="EC70" s="13"/>
      <c r="ED70" s="13"/>
      <c r="EE70" s="13"/>
      <c r="EF70" s="13"/>
      <c r="EG70" s="13"/>
      <c r="EH70" s="13"/>
      <c r="EI70" s="13"/>
      <c r="EJ70" s="13"/>
    </row>
    <row r="71" spans="1:140" ht="13.5" customHeight="1">
      <c r="A71" s="61">
        <v>51</v>
      </c>
      <c r="B71" s="165" t="s">
        <v>140</v>
      </c>
      <c r="C71" s="166" t="s">
        <v>115</v>
      </c>
      <c r="D71" s="167"/>
      <c r="E71" s="168"/>
      <c r="F71" s="167"/>
      <c r="G71" s="168"/>
      <c r="H71" s="168"/>
      <c r="I71" s="168"/>
      <c r="J71" s="168"/>
      <c r="K71" s="168"/>
      <c r="L71" s="167"/>
      <c r="M71" s="168"/>
      <c r="N71" s="168"/>
      <c r="O71" s="67"/>
      <c r="P71" s="168"/>
      <c r="Q71" s="168"/>
      <c r="R71" s="168"/>
      <c r="S71" s="168"/>
      <c r="T71" s="168"/>
      <c r="U71" s="168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8"/>
      <c r="AH71" s="136"/>
      <c r="AI71" s="136"/>
      <c r="AJ71" s="201"/>
      <c r="AK71" s="130"/>
      <c r="AL71" s="130"/>
      <c r="AM71" s="13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14"/>
      <c r="AY71" s="14"/>
      <c r="AZ71" s="15"/>
      <c r="BA71" s="14"/>
      <c r="BB71" s="15"/>
      <c r="BC71" s="14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64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4"/>
      <c r="CP71" s="14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4"/>
      <c r="DI71" s="15"/>
      <c r="DJ71" s="14"/>
      <c r="DK71" s="15"/>
      <c r="DL71" s="14"/>
      <c r="DM71" s="15"/>
      <c r="DN71" s="15"/>
      <c r="DO71" s="18"/>
      <c r="DP71" s="18"/>
      <c r="DQ71" s="18"/>
      <c r="DR71" s="19"/>
      <c r="DS71" s="20"/>
      <c r="DT71" s="13"/>
      <c r="DU71" s="13"/>
      <c r="DV71" s="13"/>
      <c r="DW71" s="21"/>
      <c r="DX71" s="19"/>
      <c r="DY71" s="21"/>
      <c r="DZ71" s="20"/>
      <c r="EA71" s="13"/>
      <c r="EB71" s="13"/>
      <c r="EC71" s="13"/>
      <c r="ED71" s="13"/>
      <c r="EE71" s="13"/>
      <c r="EF71" s="13"/>
      <c r="EG71" s="13"/>
      <c r="EH71" s="13"/>
      <c r="EI71" s="13"/>
      <c r="EJ71" s="13"/>
    </row>
    <row r="72" spans="1:72" ht="13.5" customHeight="1">
      <c r="A72" s="61">
        <v>52</v>
      </c>
      <c r="B72" s="169" t="s">
        <v>143</v>
      </c>
      <c r="C72" s="170" t="s">
        <v>144</v>
      </c>
      <c r="D72" s="171"/>
      <c r="E72" s="172"/>
      <c r="F72" s="172"/>
      <c r="G72" s="172"/>
      <c r="H72" s="172"/>
      <c r="I72" s="172"/>
      <c r="J72" s="172"/>
      <c r="K72" s="172"/>
      <c r="L72" s="171"/>
      <c r="M72" s="172"/>
      <c r="N72" s="168"/>
      <c r="O72" s="67">
        <v>5.380952380952381</v>
      </c>
      <c r="P72" s="171"/>
      <c r="Q72" s="172"/>
      <c r="R72" s="172"/>
      <c r="S72" s="172"/>
      <c r="T72" s="171"/>
      <c r="U72" s="172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2"/>
      <c r="AH72" s="173"/>
      <c r="AI72" s="173"/>
      <c r="AJ72" s="174"/>
      <c r="AK72" s="175"/>
      <c r="AL72" s="175"/>
      <c r="AM72" s="175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14"/>
      <c r="AY72" s="14"/>
      <c r="AZ72" s="15"/>
      <c r="BA72" s="14"/>
      <c r="BB72" s="15"/>
      <c r="BC72" s="14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</row>
    <row r="73" spans="1:72" ht="13.5" customHeight="1">
      <c r="A73" s="176"/>
      <c r="B73" s="13"/>
      <c r="C73" s="13"/>
      <c r="D73" s="177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4"/>
      <c r="AG73" s="14"/>
      <c r="AH73" s="16"/>
      <c r="AI73" s="14"/>
      <c r="AJ73" s="178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14"/>
      <c r="AY73" s="14"/>
      <c r="AZ73" s="15"/>
      <c r="BA73" s="14"/>
      <c r="BB73" s="15"/>
      <c r="BC73" s="14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</row>
    <row r="74" spans="1:72" ht="13.5" customHeight="1">
      <c r="A74" s="176"/>
      <c r="B74" s="13"/>
      <c r="C74" s="13"/>
      <c r="D74" s="177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4"/>
      <c r="AG74" s="14"/>
      <c r="AH74" s="16"/>
      <c r="AI74" s="14"/>
      <c r="AJ74" s="178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14"/>
      <c r="AY74" s="14"/>
      <c r="AZ74" s="15"/>
      <c r="BA74" s="14"/>
      <c r="BB74" s="15"/>
      <c r="BC74" s="14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</row>
    <row r="75" spans="1:72" ht="13.5" customHeight="1">
      <c r="A75" s="176"/>
      <c r="B75" s="13"/>
      <c r="C75" s="13"/>
      <c r="D75" s="177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4"/>
      <c r="AG75" s="14"/>
      <c r="AH75" s="16"/>
      <c r="AI75" s="14"/>
      <c r="AJ75" s="178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14"/>
      <c r="AY75" s="14"/>
      <c r="AZ75" s="15"/>
      <c r="BA75" s="14"/>
      <c r="BB75" s="15"/>
      <c r="BC75" s="14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</row>
    <row r="76" spans="1:72" ht="13.5" customHeight="1">
      <c r="A76" s="176"/>
      <c r="B76" s="13"/>
      <c r="C76" s="13"/>
      <c r="D76" s="177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4"/>
      <c r="AG76" s="14"/>
      <c r="AH76" s="16"/>
      <c r="AI76" s="14"/>
      <c r="AJ76" s="178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14"/>
      <c r="AY76" s="14"/>
      <c r="AZ76" s="15"/>
      <c r="BA76" s="14"/>
      <c r="BB76" s="15"/>
      <c r="BC76" s="14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</row>
    <row r="77" spans="1:72" ht="13.5" customHeight="1">
      <c r="A77" s="176"/>
      <c r="B77" s="13"/>
      <c r="C77" s="13"/>
      <c r="D77" s="177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4"/>
      <c r="AG77" s="14"/>
      <c r="AH77" s="16"/>
      <c r="AI77" s="14"/>
      <c r="AJ77" s="178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14"/>
      <c r="AY77" s="14"/>
      <c r="AZ77" s="15"/>
      <c r="BA77" s="14"/>
      <c r="BB77" s="15"/>
      <c r="BC77" s="14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</row>
    <row r="78" spans="1:72" ht="13.5" customHeight="1">
      <c r="A78" s="176"/>
      <c r="B78" s="13"/>
      <c r="C78" s="13"/>
      <c r="D78" s="177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4"/>
      <c r="AG78" s="14"/>
      <c r="AH78" s="16"/>
      <c r="AI78" s="14"/>
      <c r="AJ78" s="178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14"/>
      <c r="AY78" s="14"/>
      <c r="AZ78" s="15"/>
      <c r="BA78" s="14"/>
      <c r="BB78" s="15"/>
      <c r="BC78" s="14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</row>
    <row r="79" spans="1:72" ht="13.5" customHeight="1">
      <c r="A79" s="176"/>
      <c r="B79" s="13"/>
      <c r="C79" s="13"/>
      <c r="D79" s="177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4"/>
      <c r="AG79" s="14"/>
      <c r="AH79" s="16"/>
      <c r="AI79" s="14"/>
      <c r="AJ79" s="178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14"/>
      <c r="AY79" s="14"/>
      <c r="AZ79" s="15"/>
      <c r="BA79" s="14"/>
      <c r="BB79" s="15"/>
      <c r="BC79" s="14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</row>
    <row r="80" spans="1:72" ht="13.5" customHeight="1">
      <c r="A80" s="176"/>
      <c r="B80" s="13"/>
      <c r="C80" s="13"/>
      <c r="D80" s="177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4"/>
      <c r="AG80" s="14"/>
      <c r="AH80" s="16"/>
      <c r="AI80" s="14"/>
      <c r="AJ80" s="178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14"/>
      <c r="AY80" s="14"/>
      <c r="AZ80" s="15"/>
      <c r="BA80" s="14"/>
      <c r="BB80" s="15"/>
      <c r="BC80" s="14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</row>
    <row r="81" spans="1:72" ht="13.5" customHeight="1">
      <c r="A81" s="176"/>
      <c r="B81" s="13"/>
      <c r="C81" s="13"/>
      <c r="D81" s="177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4"/>
      <c r="AG81" s="14"/>
      <c r="AH81" s="16"/>
      <c r="AI81" s="14"/>
      <c r="AJ81" s="178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14"/>
      <c r="AY81" s="14"/>
      <c r="AZ81" s="15"/>
      <c r="BA81" s="14"/>
      <c r="BB81" s="15"/>
      <c r="BC81" s="14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</row>
    <row r="82" spans="1:72" ht="13.5" customHeight="1">
      <c r="A82" s="176"/>
      <c r="B82" s="13"/>
      <c r="C82" s="13"/>
      <c r="D82" s="177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4"/>
      <c r="AG82" s="14"/>
      <c r="AH82" s="16"/>
      <c r="AI82" s="14"/>
      <c r="AJ82" s="178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14"/>
      <c r="AY82" s="14"/>
      <c r="AZ82" s="15"/>
      <c r="BA82" s="14"/>
      <c r="BB82" s="15"/>
      <c r="BC82" s="14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</row>
    <row r="83" spans="1:72" ht="13.5" customHeight="1">
      <c r="A83" s="176"/>
      <c r="B83" s="13"/>
      <c r="C83" s="13"/>
      <c r="D83" s="177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4"/>
      <c r="AG83" s="14"/>
      <c r="AH83" s="16"/>
      <c r="AI83" s="14"/>
      <c r="AJ83" s="178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14"/>
      <c r="AY83" s="14"/>
      <c r="AZ83" s="15"/>
      <c r="BA83" s="14"/>
      <c r="BB83" s="15"/>
      <c r="BC83" s="14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</row>
    <row r="84" spans="1:72" ht="13.5" customHeight="1">
      <c r="A84" s="176"/>
      <c r="B84" s="13"/>
      <c r="C84" s="13"/>
      <c r="D84" s="177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4"/>
      <c r="AG84" s="14"/>
      <c r="AH84" s="16"/>
      <c r="AI84" s="14"/>
      <c r="AJ84" s="178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14"/>
      <c r="AY84" s="14"/>
      <c r="AZ84" s="15"/>
      <c r="BA84" s="14"/>
      <c r="BB84" s="15"/>
      <c r="BC84" s="14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</row>
    <row r="85" spans="1:49" ht="13.5" customHeight="1">
      <c r="A85" s="176"/>
      <c r="B85" s="13"/>
      <c r="C85" s="13"/>
      <c r="D85" s="177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4"/>
      <c r="AG85" s="14"/>
      <c r="AH85" s="16"/>
      <c r="AI85" s="14"/>
      <c r="AJ85" s="178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</row>
    <row r="86" spans="1:49" ht="13.5" customHeight="1">
      <c r="A86" s="176"/>
      <c r="B86" s="13"/>
      <c r="C86" s="13"/>
      <c r="D86" s="177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4"/>
      <c r="AG86" s="14"/>
      <c r="AH86" s="16"/>
      <c r="AI86" s="14"/>
      <c r="AJ86" s="178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</row>
    <row r="87" spans="1:49" ht="13.5" customHeight="1">
      <c r="A87" s="176"/>
      <c r="B87" s="13"/>
      <c r="C87" s="13"/>
      <c r="D87" s="177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4"/>
      <c r="AG87" s="14"/>
      <c r="AH87" s="16"/>
      <c r="AI87" s="14"/>
      <c r="AJ87" s="178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</row>
    <row r="88" spans="1:49" ht="13.5" customHeight="1">
      <c r="A88" s="176"/>
      <c r="B88" s="13"/>
      <c r="C88" s="13"/>
      <c r="D88" s="177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4"/>
      <c r="AG88" s="14"/>
      <c r="AH88" s="16"/>
      <c r="AI88" s="14"/>
      <c r="AJ88" s="178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</row>
    <row r="89" spans="1:49" ht="13.5" customHeight="1">
      <c r="A89" s="176"/>
      <c r="B89" s="13"/>
      <c r="C89" s="13"/>
      <c r="D89" s="177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4"/>
      <c r="AG89" s="14"/>
      <c r="AH89" s="16"/>
      <c r="AI89" s="14"/>
      <c r="AJ89" s="178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</row>
    <row r="90" spans="1:49" ht="13.5" customHeight="1">
      <c r="A90" s="176"/>
      <c r="B90" s="13"/>
      <c r="C90" s="13"/>
      <c r="D90" s="177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4"/>
      <c r="AG90" s="14"/>
      <c r="AH90" s="16"/>
      <c r="AI90" s="14"/>
      <c r="AJ90" s="178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</row>
    <row r="91" spans="1:49" ht="13.5" customHeight="1">
      <c r="A91" s="176"/>
      <c r="B91" s="13"/>
      <c r="C91" s="13"/>
      <c r="D91" s="177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4"/>
      <c r="AG91" s="14"/>
      <c r="AH91" s="16"/>
      <c r="AI91" s="14"/>
      <c r="AJ91" s="178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</row>
    <row r="92" spans="1:49" ht="13.5" customHeight="1">
      <c r="A92" s="176"/>
      <c r="B92" s="13"/>
      <c r="C92" s="13"/>
      <c r="D92" s="177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4"/>
      <c r="AG92" s="14"/>
      <c r="AH92" s="16"/>
      <c r="AI92" s="14"/>
      <c r="AJ92" s="178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</row>
    <row r="93" spans="1:49" ht="13.5" customHeight="1">
      <c r="A93" s="176"/>
      <c r="B93" s="13"/>
      <c r="C93" s="13"/>
      <c r="D93" s="177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4"/>
      <c r="AG93" s="14"/>
      <c r="AH93" s="16"/>
      <c r="AI93" s="14"/>
      <c r="AJ93" s="178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</row>
    <row r="94" spans="1:49" ht="13.5" customHeight="1">
      <c r="A94" s="176"/>
      <c r="B94" s="13"/>
      <c r="C94" s="13"/>
      <c r="D94" s="177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4"/>
      <c r="AG94" s="14"/>
      <c r="AH94" s="16"/>
      <c r="AI94" s="14"/>
      <c r="AJ94" s="178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</row>
    <row r="95" spans="1:49" ht="13.5" customHeight="1">
      <c r="A95" s="176"/>
      <c r="B95" s="13"/>
      <c r="C95" s="13"/>
      <c r="D95" s="177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4"/>
      <c r="AG95" s="14"/>
      <c r="AH95" s="16"/>
      <c r="AI95" s="14"/>
      <c r="AJ95" s="178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</row>
    <row r="96" spans="1:49" ht="13.5" customHeight="1">
      <c r="A96" s="176"/>
      <c r="B96" s="13"/>
      <c r="C96" s="13"/>
      <c r="D96" s="177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4"/>
      <c r="AG96" s="14"/>
      <c r="AH96" s="16"/>
      <c r="AI96" s="14"/>
      <c r="AJ96" s="178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</row>
    <row r="97" spans="1:49" ht="13.5" customHeight="1">
      <c r="A97" s="176"/>
      <c r="B97" s="13"/>
      <c r="C97" s="13"/>
      <c r="D97" s="177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4"/>
      <c r="AG97" s="14"/>
      <c r="AH97" s="16"/>
      <c r="AI97" s="14"/>
      <c r="AJ97" s="178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</row>
    <row r="98" spans="1:49" ht="13.5" customHeight="1">
      <c r="A98" s="176"/>
      <c r="B98" s="13"/>
      <c r="C98" s="13"/>
      <c r="D98" s="177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4"/>
      <c r="AG98" s="14"/>
      <c r="AH98" s="16"/>
      <c r="AI98" s="14"/>
      <c r="AJ98" s="178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</row>
    <row r="99" spans="1:49" ht="13.5" customHeight="1">
      <c r="A99" s="176"/>
      <c r="B99" s="13"/>
      <c r="C99" s="13"/>
      <c r="D99" s="177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4"/>
      <c r="AG99" s="14"/>
      <c r="AH99" s="16"/>
      <c r="AI99" s="14"/>
      <c r="AJ99" s="178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</row>
    <row r="100" spans="1:49" ht="13.5" customHeight="1">
      <c r="A100" s="176"/>
      <c r="B100" s="13"/>
      <c r="C100" s="13"/>
      <c r="D100" s="177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4"/>
      <c r="AG100" s="14"/>
      <c r="AH100" s="16"/>
      <c r="AI100" s="14"/>
      <c r="AJ100" s="178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</row>
    <row r="101" spans="1:140" ht="13.5" customHeight="1">
      <c r="A101" s="176"/>
      <c r="B101" s="13"/>
      <c r="C101" s="13"/>
      <c r="D101" s="177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4"/>
      <c r="AG101" s="14"/>
      <c r="AH101" s="16"/>
      <c r="AI101" s="14"/>
      <c r="AJ101" s="178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14"/>
      <c r="AY101" s="14"/>
      <c r="AZ101" s="15"/>
      <c r="BA101" s="14"/>
      <c r="BB101" s="15"/>
      <c r="BC101" s="14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4"/>
      <c r="CP101" s="14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4"/>
      <c r="DI101" s="15"/>
      <c r="DJ101" s="14"/>
      <c r="DK101" s="15"/>
      <c r="DL101" s="14"/>
      <c r="DM101" s="15"/>
      <c r="DN101" s="15"/>
      <c r="DO101" s="18"/>
      <c r="DP101" s="18"/>
      <c r="DQ101" s="18"/>
      <c r="DR101" s="19"/>
      <c r="DS101" s="20"/>
      <c r="DT101" s="13"/>
      <c r="DU101" s="13"/>
      <c r="DV101" s="13"/>
      <c r="DW101" s="21"/>
      <c r="DX101" s="19"/>
      <c r="DY101" s="21"/>
      <c r="DZ101" s="20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</row>
    <row r="102" spans="1:140" ht="13.5" customHeight="1">
      <c r="A102" s="176"/>
      <c r="B102" s="13"/>
      <c r="C102" s="13"/>
      <c r="D102" s="177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4"/>
      <c r="AG102" s="14"/>
      <c r="AH102" s="16"/>
      <c r="AI102" s="14"/>
      <c r="AJ102" s="178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14"/>
      <c r="AY102" s="14"/>
      <c r="AZ102" s="15"/>
      <c r="BA102" s="14"/>
      <c r="BB102" s="15"/>
      <c r="BC102" s="14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4"/>
      <c r="CP102" s="14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4"/>
      <c r="DI102" s="15"/>
      <c r="DJ102" s="14"/>
      <c r="DK102" s="15"/>
      <c r="DL102" s="14"/>
      <c r="DM102" s="15"/>
      <c r="DN102" s="15"/>
      <c r="DO102" s="18"/>
      <c r="DP102" s="18"/>
      <c r="DQ102" s="18"/>
      <c r="DR102" s="19"/>
      <c r="DS102" s="20"/>
      <c r="DT102" s="13"/>
      <c r="DU102" s="13"/>
      <c r="DV102" s="13"/>
      <c r="DW102" s="21"/>
      <c r="DX102" s="19"/>
      <c r="DY102" s="21"/>
      <c r="DZ102" s="20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</row>
    <row r="103" spans="1:140" ht="13.5" customHeight="1">
      <c r="A103" s="176"/>
      <c r="B103" s="13"/>
      <c r="C103" s="13"/>
      <c r="D103" s="177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4"/>
      <c r="AG103" s="14"/>
      <c r="AH103" s="16"/>
      <c r="AI103" s="14"/>
      <c r="AJ103" s="178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14"/>
      <c r="AY103" s="14"/>
      <c r="AZ103" s="15"/>
      <c r="BA103" s="14"/>
      <c r="BB103" s="15"/>
      <c r="BC103" s="14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4"/>
      <c r="CP103" s="14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4"/>
      <c r="DI103" s="15"/>
      <c r="DJ103" s="14"/>
      <c r="DK103" s="15"/>
      <c r="DL103" s="14"/>
      <c r="DM103" s="15"/>
      <c r="DN103" s="15"/>
      <c r="DO103" s="18"/>
      <c r="DP103" s="18"/>
      <c r="DQ103" s="18"/>
      <c r="DR103" s="19"/>
      <c r="DS103" s="20"/>
      <c r="DT103" s="13"/>
      <c r="DU103" s="13"/>
      <c r="DV103" s="13"/>
      <c r="DW103" s="21"/>
      <c r="DX103" s="19"/>
      <c r="DY103" s="21"/>
      <c r="DZ103" s="20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</row>
    <row r="104" spans="1:140" ht="13.5" customHeight="1">
      <c r="A104" s="176"/>
      <c r="B104" s="13"/>
      <c r="C104" s="13"/>
      <c r="D104" s="177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4"/>
      <c r="AG104" s="14"/>
      <c r="AH104" s="16"/>
      <c r="AI104" s="14"/>
      <c r="AJ104" s="178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14"/>
      <c r="AY104" s="14"/>
      <c r="AZ104" s="15"/>
      <c r="BA104" s="14"/>
      <c r="BB104" s="15"/>
      <c r="BC104" s="14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4"/>
      <c r="CP104" s="14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4"/>
      <c r="DI104" s="15"/>
      <c r="DJ104" s="14"/>
      <c r="DK104" s="15"/>
      <c r="DL104" s="14"/>
      <c r="DM104" s="15"/>
      <c r="DN104" s="15"/>
      <c r="DO104" s="18"/>
      <c r="DP104" s="18"/>
      <c r="DQ104" s="18"/>
      <c r="DR104" s="19"/>
      <c r="DS104" s="20"/>
      <c r="DT104" s="13"/>
      <c r="DU104" s="13"/>
      <c r="DV104" s="13"/>
      <c r="DW104" s="21"/>
      <c r="DX104" s="19"/>
      <c r="DY104" s="21"/>
      <c r="DZ104" s="20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</row>
    <row r="105" spans="1:140" ht="13.5" customHeight="1">
      <c r="A105" s="176"/>
      <c r="B105" s="13"/>
      <c r="C105" s="13"/>
      <c r="D105" s="177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4"/>
      <c r="AG105" s="14"/>
      <c r="AH105" s="16"/>
      <c r="AI105" s="14"/>
      <c r="AJ105" s="178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14"/>
      <c r="AY105" s="14"/>
      <c r="AZ105" s="15"/>
      <c r="BA105" s="14"/>
      <c r="BB105" s="15"/>
      <c r="BC105" s="14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4"/>
      <c r="CP105" s="14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4"/>
      <c r="DI105" s="15"/>
      <c r="DJ105" s="14"/>
      <c r="DK105" s="15"/>
      <c r="DL105" s="14"/>
      <c r="DM105" s="15"/>
      <c r="DN105" s="15"/>
      <c r="DO105" s="18"/>
      <c r="DP105" s="18"/>
      <c r="DQ105" s="18"/>
      <c r="DR105" s="19"/>
      <c r="DS105" s="20"/>
      <c r="DT105" s="13"/>
      <c r="DU105" s="13"/>
      <c r="DV105" s="13"/>
      <c r="DW105" s="21"/>
      <c r="DX105" s="19"/>
      <c r="DY105" s="21"/>
      <c r="DZ105" s="20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</row>
    <row r="106" spans="1:140" ht="13.5" customHeight="1">
      <c r="A106" s="176"/>
      <c r="B106" s="13"/>
      <c r="C106" s="13"/>
      <c r="D106" s="177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4"/>
      <c r="AG106" s="14"/>
      <c r="AH106" s="16"/>
      <c r="AI106" s="14"/>
      <c r="AJ106" s="178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14"/>
      <c r="AY106" s="14"/>
      <c r="AZ106" s="15"/>
      <c r="BA106" s="14"/>
      <c r="BB106" s="15"/>
      <c r="BC106" s="14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4"/>
      <c r="CP106" s="14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4"/>
      <c r="DI106" s="15"/>
      <c r="DJ106" s="14"/>
      <c r="DK106" s="15"/>
      <c r="DL106" s="14"/>
      <c r="DM106" s="15"/>
      <c r="DN106" s="15"/>
      <c r="DO106" s="18"/>
      <c r="DP106" s="18"/>
      <c r="DQ106" s="18"/>
      <c r="DR106" s="19"/>
      <c r="DS106" s="20"/>
      <c r="DT106" s="13"/>
      <c r="DU106" s="13"/>
      <c r="DV106" s="13"/>
      <c r="DW106" s="21"/>
      <c r="DX106" s="19"/>
      <c r="DY106" s="21"/>
      <c r="DZ106" s="20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</row>
    <row r="107" spans="1:140" ht="13.5" customHeight="1">
      <c r="A107" s="61">
        <v>16</v>
      </c>
      <c r="B107" s="179" t="s">
        <v>33</v>
      </c>
      <c r="C107" s="180" t="s">
        <v>32</v>
      </c>
      <c r="D107" s="85"/>
      <c r="E107" s="86"/>
      <c r="F107" s="65"/>
      <c r="G107" s="65"/>
      <c r="H107" s="65"/>
      <c r="I107" s="65"/>
      <c r="J107" s="65">
        <v>6.2</v>
      </c>
      <c r="K107" s="66"/>
      <c r="L107" s="65"/>
      <c r="M107" s="65"/>
      <c r="N107" s="65"/>
      <c r="O107" s="181" t="e">
        <v>#REF!</v>
      </c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182"/>
      <c r="AI107" s="182"/>
      <c r="AJ107" s="90"/>
      <c r="AK107" s="91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87"/>
      <c r="AY107" s="87"/>
      <c r="AZ107" s="92"/>
      <c r="BA107" s="85"/>
      <c r="BB107" s="92"/>
      <c r="BC107" s="85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4"/>
      <c r="CI107" s="94"/>
      <c r="CJ107" s="95"/>
      <c r="CK107" s="87"/>
      <c r="CL107" s="92"/>
      <c r="CM107" s="92"/>
      <c r="CN107" s="92"/>
      <c r="CO107" s="65"/>
      <c r="CP107" s="66"/>
      <c r="CQ107" s="87"/>
      <c r="CR107" s="111"/>
      <c r="CS107" s="95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2"/>
      <c r="DE107" s="92"/>
      <c r="DF107" s="92"/>
      <c r="DG107" s="92"/>
      <c r="DH107" s="85"/>
      <c r="DI107" s="92"/>
      <c r="DJ107" s="85"/>
      <c r="DK107" s="92"/>
      <c r="DL107" s="85"/>
      <c r="DM107" s="92"/>
      <c r="DN107" s="92"/>
      <c r="DO107" s="69"/>
      <c r="DP107" s="69"/>
      <c r="DQ107" s="69"/>
      <c r="DR107" s="77"/>
      <c r="DS107" s="97"/>
      <c r="DT107" s="98"/>
      <c r="DU107" s="98"/>
      <c r="DV107" s="98"/>
      <c r="DW107" s="99"/>
      <c r="DX107" s="100"/>
      <c r="DY107" s="99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106"/>
    </row>
    <row r="108" spans="1:140" ht="13.5" customHeight="1">
      <c r="A108" s="61">
        <v>23</v>
      </c>
      <c r="B108" s="179" t="s">
        <v>35</v>
      </c>
      <c r="C108" s="183" t="s">
        <v>36</v>
      </c>
      <c r="D108" s="85">
        <v>6.1</v>
      </c>
      <c r="E108" s="86"/>
      <c r="F108" s="65">
        <v>6.7</v>
      </c>
      <c r="G108" s="65"/>
      <c r="H108" s="65">
        <v>6</v>
      </c>
      <c r="I108" s="65"/>
      <c r="J108" s="65">
        <v>7</v>
      </c>
      <c r="K108" s="66"/>
      <c r="L108" s="65"/>
      <c r="M108" s="65"/>
      <c r="N108" s="65"/>
      <c r="O108" s="181" t="e">
        <v>#REF!</v>
      </c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182"/>
      <c r="AI108" s="182"/>
      <c r="AJ108" s="90"/>
      <c r="AK108" s="91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87"/>
      <c r="AY108" s="87"/>
      <c r="AZ108" s="92"/>
      <c r="BA108" s="85"/>
      <c r="BB108" s="92"/>
      <c r="BC108" s="85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4"/>
      <c r="CI108" s="94"/>
      <c r="CJ108" s="87"/>
      <c r="CK108" s="87"/>
      <c r="CL108" s="92"/>
      <c r="CM108" s="92"/>
      <c r="CN108" s="92"/>
      <c r="CO108" s="65"/>
      <c r="CP108" s="66"/>
      <c r="CQ108" s="87"/>
      <c r="CR108" s="87"/>
      <c r="CS108" s="96"/>
      <c r="CT108" s="92"/>
      <c r="CU108" s="92"/>
      <c r="CV108" s="92"/>
      <c r="CW108" s="92"/>
      <c r="CX108" s="92"/>
      <c r="CY108" s="92"/>
      <c r="CZ108" s="92"/>
      <c r="DA108" s="92"/>
      <c r="DB108" s="92"/>
      <c r="DC108" s="92"/>
      <c r="DD108" s="92"/>
      <c r="DE108" s="92"/>
      <c r="DF108" s="92"/>
      <c r="DG108" s="92"/>
      <c r="DH108" s="85"/>
      <c r="DI108" s="92"/>
      <c r="DJ108" s="85"/>
      <c r="DK108" s="92"/>
      <c r="DL108" s="85"/>
      <c r="DM108" s="92"/>
      <c r="DN108" s="92"/>
      <c r="DO108" s="69"/>
      <c r="DP108" s="69"/>
      <c r="DQ108" s="69"/>
      <c r="DR108" s="77"/>
      <c r="DS108" s="97"/>
      <c r="DT108" s="98"/>
      <c r="DU108" s="98"/>
      <c r="DV108" s="98"/>
      <c r="DW108" s="99"/>
      <c r="DX108" s="100"/>
      <c r="DY108" s="99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106"/>
    </row>
    <row r="109" spans="1:140" ht="13.5" customHeight="1">
      <c r="A109" s="61">
        <v>35</v>
      </c>
      <c r="B109" s="179" t="s">
        <v>40</v>
      </c>
      <c r="C109" s="180" t="s">
        <v>41</v>
      </c>
      <c r="D109" s="85">
        <v>7</v>
      </c>
      <c r="E109" s="86"/>
      <c r="F109" s="65">
        <v>7.8</v>
      </c>
      <c r="G109" s="65"/>
      <c r="H109" s="65">
        <v>6.3</v>
      </c>
      <c r="I109" s="65"/>
      <c r="J109" s="65">
        <v>7</v>
      </c>
      <c r="K109" s="66"/>
      <c r="L109" s="65"/>
      <c r="M109" s="65"/>
      <c r="N109" s="65"/>
      <c r="O109" s="181" t="e">
        <v>#REF!</v>
      </c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182"/>
      <c r="AI109" s="182"/>
      <c r="AJ109" s="90"/>
      <c r="AK109" s="91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87"/>
      <c r="AY109" s="87"/>
      <c r="AZ109" s="92"/>
      <c r="BA109" s="85"/>
      <c r="BB109" s="92"/>
      <c r="BC109" s="85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4"/>
      <c r="CI109" s="94"/>
      <c r="CJ109" s="87"/>
      <c r="CK109" s="87"/>
      <c r="CL109" s="92"/>
      <c r="CM109" s="92"/>
      <c r="CN109" s="92"/>
      <c r="CO109" s="65"/>
      <c r="CP109" s="66"/>
      <c r="CQ109" s="87"/>
      <c r="CR109" s="87"/>
      <c r="CS109" s="96"/>
      <c r="CT109" s="92"/>
      <c r="CU109" s="92"/>
      <c r="CV109" s="92"/>
      <c r="CW109" s="92"/>
      <c r="CX109" s="92"/>
      <c r="CY109" s="92"/>
      <c r="CZ109" s="92"/>
      <c r="DA109" s="92"/>
      <c r="DB109" s="92"/>
      <c r="DC109" s="92"/>
      <c r="DD109" s="92"/>
      <c r="DE109" s="92"/>
      <c r="DF109" s="92"/>
      <c r="DG109" s="92"/>
      <c r="DH109" s="85"/>
      <c r="DI109" s="92"/>
      <c r="DJ109" s="85"/>
      <c r="DK109" s="92"/>
      <c r="DL109" s="85"/>
      <c r="DM109" s="92"/>
      <c r="DN109" s="92"/>
      <c r="DO109" s="69"/>
      <c r="DP109" s="69"/>
      <c r="DQ109" s="69"/>
      <c r="DR109" s="77"/>
      <c r="DS109" s="97"/>
      <c r="DT109" s="98"/>
      <c r="DU109" s="98"/>
      <c r="DV109" s="98"/>
      <c r="DW109" s="99"/>
      <c r="DX109" s="100"/>
      <c r="DY109" s="99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106"/>
    </row>
    <row r="110" spans="1:140" ht="13.5" customHeight="1">
      <c r="A110" s="61">
        <v>1</v>
      </c>
      <c r="B110" s="83" t="s">
        <v>29</v>
      </c>
      <c r="C110" s="84" t="s">
        <v>27</v>
      </c>
      <c r="D110" s="184">
        <v>5.8</v>
      </c>
      <c r="E110" s="185"/>
      <c r="F110" s="186">
        <v>5.2</v>
      </c>
      <c r="G110" s="186"/>
      <c r="H110" s="186">
        <v>6.3</v>
      </c>
      <c r="I110" s="186"/>
      <c r="J110" s="186">
        <v>3.5</v>
      </c>
      <c r="K110" s="187"/>
      <c r="L110" s="186"/>
      <c r="M110" s="188"/>
      <c r="N110" s="188"/>
      <c r="O110" s="189" t="e">
        <v>#REF!</v>
      </c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6"/>
      <c r="AG110" s="188"/>
      <c r="AH110" s="68"/>
      <c r="AI110" s="182"/>
      <c r="AJ110" s="90"/>
      <c r="AK110" s="91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87"/>
      <c r="AY110" s="87"/>
      <c r="AZ110" s="92"/>
      <c r="BA110" s="85"/>
      <c r="BB110" s="92"/>
      <c r="BC110" s="85"/>
      <c r="BD110" s="92"/>
      <c r="BE110" s="93"/>
      <c r="BF110" s="93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4"/>
      <c r="CI110" s="94"/>
      <c r="CJ110" s="87"/>
      <c r="CK110" s="87"/>
      <c r="CL110" s="92"/>
      <c r="CM110" s="92"/>
      <c r="CN110" s="92"/>
      <c r="CO110" s="186"/>
      <c r="CP110" s="187"/>
      <c r="CQ110" s="87"/>
      <c r="CR110" s="95"/>
      <c r="CS110" s="96"/>
      <c r="CT110" s="92"/>
      <c r="CU110" s="92"/>
      <c r="CV110" s="92"/>
      <c r="CW110" s="92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85"/>
      <c r="DI110" s="92"/>
      <c r="DJ110" s="85"/>
      <c r="DK110" s="92"/>
      <c r="DL110" s="85"/>
      <c r="DM110" s="92"/>
      <c r="DN110" s="92"/>
      <c r="DO110" s="69"/>
      <c r="DP110" s="69"/>
      <c r="DQ110" s="69"/>
      <c r="DR110" s="77"/>
      <c r="DS110" s="97"/>
      <c r="DT110" s="98"/>
      <c r="DU110" s="98"/>
      <c r="DV110" s="98"/>
      <c r="DW110" s="99"/>
      <c r="DX110" s="100"/>
      <c r="DY110" s="99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190"/>
    </row>
    <row r="111" spans="1:140" ht="13.5" customHeight="1">
      <c r="A111" s="61">
        <v>3</v>
      </c>
      <c r="B111" s="83" t="s">
        <v>46</v>
      </c>
      <c r="C111" s="84" t="s">
        <v>47</v>
      </c>
      <c r="D111" s="85">
        <v>6.5</v>
      </c>
      <c r="E111" s="86"/>
      <c r="F111" s="87">
        <v>5.4</v>
      </c>
      <c r="G111" s="87"/>
      <c r="H111" s="87">
        <v>7</v>
      </c>
      <c r="I111" s="87"/>
      <c r="J111" s="87">
        <v>5.7</v>
      </c>
      <c r="K111" s="88"/>
      <c r="L111" s="87"/>
      <c r="M111" s="89"/>
      <c r="N111" s="89"/>
      <c r="O111" s="181" t="e">
        <v>#REF!</v>
      </c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7"/>
      <c r="AG111" s="89"/>
      <c r="AH111" s="182"/>
      <c r="AI111" s="182"/>
      <c r="AJ111" s="90"/>
      <c r="AK111" s="91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7"/>
      <c r="AY111" s="87"/>
      <c r="AZ111" s="92"/>
      <c r="BA111" s="85"/>
      <c r="BB111" s="92"/>
      <c r="BC111" s="85"/>
      <c r="BD111" s="92"/>
      <c r="BE111" s="93"/>
      <c r="BF111" s="93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4"/>
      <c r="CI111" s="94"/>
      <c r="CJ111" s="87"/>
      <c r="CK111" s="87"/>
      <c r="CL111" s="92"/>
      <c r="CM111" s="92"/>
      <c r="CN111" s="92"/>
      <c r="CO111" s="87"/>
      <c r="CP111" s="88"/>
      <c r="CQ111" s="87"/>
      <c r="CR111" s="95"/>
      <c r="CS111" s="96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  <c r="DD111" s="92"/>
      <c r="DE111" s="92"/>
      <c r="DF111" s="92"/>
      <c r="DG111" s="92"/>
      <c r="DH111" s="85"/>
      <c r="DI111" s="92"/>
      <c r="DJ111" s="85"/>
      <c r="DK111" s="92"/>
      <c r="DL111" s="85"/>
      <c r="DM111" s="92"/>
      <c r="DN111" s="92"/>
      <c r="DO111" s="69"/>
      <c r="DP111" s="69"/>
      <c r="DQ111" s="69"/>
      <c r="DR111" s="77"/>
      <c r="DS111" s="97"/>
      <c r="DT111" s="98"/>
      <c r="DU111" s="98"/>
      <c r="DV111" s="98"/>
      <c r="DW111" s="99"/>
      <c r="DX111" s="100"/>
      <c r="DY111" s="99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101"/>
    </row>
    <row r="112" spans="1:140" ht="13.5" customHeight="1">
      <c r="A112" s="61">
        <v>40</v>
      </c>
      <c r="B112" s="62" t="s">
        <v>43</v>
      </c>
      <c r="C112" s="107" t="s">
        <v>44</v>
      </c>
      <c r="D112" s="63"/>
      <c r="E112" s="64"/>
      <c r="F112" s="65">
        <v>2.9</v>
      </c>
      <c r="G112" s="65"/>
      <c r="H112" s="65">
        <v>7.3</v>
      </c>
      <c r="I112" s="65"/>
      <c r="J112" s="65">
        <v>5.4</v>
      </c>
      <c r="K112" s="66"/>
      <c r="L112" s="65"/>
      <c r="M112" s="65"/>
      <c r="N112" s="65"/>
      <c r="O112" s="181" t="e">
        <v>#REF!</v>
      </c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9"/>
      <c r="AI112" s="69"/>
      <c r="AJ112" s="70"/>
      <c r="AK112" s="71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72"/>
      <c r="BA112" s="63"/>
      <c r="BB112" s="72"/>
      <c r="BC112" s="63"/>
      <c r="BD112" s="72"/>
      <c r="BE112" s="73"/>
      <c r="BF112" s="73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4"/>
      <c r="CI112" s="74"/>
      <c r="CJ112" s="65"/>
      <c r="CK112" s="65"/>
      <c r="CL112" s="72"/>
      <c r="CM112" s="72"/>
      <c r="CN112" s="72"/>
      <c r="CO112" s="65"/>
      <c r="CP112" s="66"/>
      <c r="CQ112" s="65"/>
      <c r="CR112" s="75"/>
      <c r="CS112" s="76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63"/>
      <c r="DI112" s="72"/>
      <c r="DJ112" s="63"/>
      <c r="DK112" s="72"/>
      <c r="DL112" s="63"/>
      <c r="DM112" s="72"/>
      <c r="DN112" s="72"/>
      <c r="DO112" s="69"/>
      <c r="DP112" s="69"/>
      <c r="DQ112" s="69"/>
      <c r="DR112" s="77"/>
      <c r="DS112" s="78"/>
      <c r="DT112" s="79"/>
      <c r="DU112" s="79"/>
      <c r="DV112" s="79"/>
      <c r="DW112" s="80"/>
      <c r="DX112" s="81"/>
      <c r="DY112" s="80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82"/>
    </row>
    <row r="113" spans="1:140" ht="13.5" customHeight="1">
      <c r="A113" s="61">
        <v>37</v>
      </c>
      <c r="B113" s="62" t="s">
        <v>33</v>
      </c>
      <c r="C113" s="107" t="s">
        <v>42</v>
      </c>
      <c r="D113" s="63">
        <v>6.3</v>
      </c>
      <c r="E113" s="64"/>
      <c r="F113" s="65">
        <v>7.3</v>
      </c>
      <c r="G113" s="65"/>
      <c r="H113" s="65">
        <v>7</v>
      </c>
      <c r="I113" s="65"/>
      <c r="J113" s="65">
        <v>5.2</v>
      </c>
      <c r="K113" s="66"/>
      <c r="L113" s="149">
        <v>4</v>
      </c>
      <c r="M113" s="65"/>
      <c r="N113" s="65"/>
      <c r="O113" s="67">
        <v>5.385714285714285</v>
      </c>
      <c r="P113" s="149">
        <v>3</v>
      </c>
      <c r="Q113" s="65">
        <v>3</v>
      </c>
      <c r="R113" s="149">
        <v>2.6</v>
      </c>
      <c r="S113" s="65">
        <v>2.6</v>
      </c>
      <c r="T113" s="149"/>
      <c r="U113" s="65"/>
      <c r="V113" s="149">
        <v>2.8</v>
      </c>
      <c r="W113" s="65">
        <v>2.8</v>
      </c>
      <c r="X113" s="149"/>
      <c r="Y113" s="65"/>
      <c r="Z113" s="149"/>
      <c r="AA113" s="65"/>
      <c r="AB113" s="149"/>
      <c r="AC113" s="65"/>
      <c r="AD113" s="65">
        <v>6.2</v>
      </c>
      <c r="AE113" s="65"/>
      <c r="AF113" s="149">
        <v>4</v>
      </c>
      <c r="AG113" s="65"/>
      <c r="AH113" s="69">
        <v>2</v>
      </c>
      <c r="AI113" s="113">
        <v>3.2696428571428564</v>
      </c>
      <c r="AJ113" s="70"/>
      <c r="AK113" s="71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72"/>
      <c r="BA113" s="63"/>
      <c r="BB113" s="72"/>
      <c r="BC113" s="63"/>
      <c r="BD113" s="72"/>
      <c r="BE113" s="73"/>
      <c r="BF113" s="73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4"/>
      <c r="CI113" s="74"/>
      <c r="CJ113" s="65"/>
      <c r="CK113" s="65"/>
      <c r="CL113" s="72"/>
      <c r="CM113" s="72"/>
      <c r="CN113" s="72"/>
      <c r="CO113" s="65"/>
      <c r="CP113" s="66"/>
      <c r="CQ113" s="65"/>
      <c r="CR113" s="75"/>
      <c r="CS113" s="76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63"/>
      <c r="DI113" s="72"/>
      <c r="DJ113" s="63"/>
      <c r="DK113" s="72"/>
      <c r="DL113" s="63"/>
      <c r="DM113" s="72"/>
      <c r="DN113" s="72"/>
      <c r="DO113" s="69"/>
      <c r="DP113" s="69"/>
      <c r="DQ113" s="69"/>
      <c r="DR113" s="77"/>
      <c r="DS113" s="78"/>
      <c r="DT113" s="79"/>
      <c r="DU113" s="79"/>
      <c r="DV113" s="79"/>
      <c r="DW113" s="80"/>
      <c r="DX113" s="81"/>
      <c r="DY113" s="80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82"/>
    </row>
    <row r="114" spans="1:140" ht="13.5" customHeight="1">
      <c r="A114" s="176"/>
      <c r="B114" s="13"/>
      <c r="C114" s="13"/>
      <c r="D114" s="177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6"/>
      <c r="AI114" s="14"/>
      <c r="AJ114" s="178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14"/>
      <c r="AY114" s="14"/>
      <c r="AZ114" s="15"/>
      <c r="BA114" s="14"/>
      <c r="BB114" s="15"/>
      <c r="BC114" s="14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4"/>
      <c r="CP114" s="14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4"/>
      <c r="DI114" s="15"/>
      <c r="DJ114" s="14"/>
      <c r="DK114" s="15"/>
      <c r="DL114" s="14"/>
      <c r="DM114" s="15"/>
      <c r="DN114" s="15"/>
      <c r="DO114" s="18"/>
      <c r="DP114" s="18"/>
      <c r="DQ114" s="18"/>
      <c r="DR114" s="19"/>
      <c r="DS114" s="20"/>
      <c r="DT114" s="13"/>
      <c r="DU114" s="13"/>
      <c r="DV114" s="13"/>
      <c r="DW114" s="21"/>
      <c r="DX114" s="19"/>
      <c r="DY114" s="21"/>
      <c r="DZ114" s="20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</row>
    <row r="115" spans="1:140" ht="13.5" customHeight="1">
      <c r="A115" s="176"/>
      <c r="B115" s="13"/>
      <c r="C115" s="13"/>
      <c r="D115" s="177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6"/>
      <c r="AI115" s="14"/>
      <c r="AJ115" s="178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14"/>
      <c r="AY115" s="14"/>
      <c r="AZ115" s="15"/>
      <c r="BA115" s="14"/>
      <c r="BB115" s="15"/>
      <c r="BC115" s="14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4"/>
      <c r="CP115" s="14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4"/>
      <c r="DI115" s="15"/>
      <c r="DJ115" s="14"/>
      <c r="DK115" s="15"/>
      <c r="DL115" s="14"/>
      <c r="DM115" s="15"/>
      <c r="DN115" s="15"/>
      <c r="DO115" s="18"/>
      <c r="DP115" s="18"/>
      <c r="DQ115" s="18"/>
      <c r="DR115" s="19"/>
      <c r="DS115" s="20"/>
      <c r="DT115" s="13"/>
      <c r="DU115" s="13"/>
      <c r="DV115" s="13"/>
      <c r="DW115" s="21"/>
      <c r="DX115" s="19"/>
      <c r="DY115" s="21"/>
      <c r="DZ115" s="20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</row>
    <row r="116" spans="1:140" ht="13.5" customHeight="1">
      <c r="A116" s="176"/>
      <c r="B116" s="13"/>
      <c r="C116" s="13"/>
      <c r="D116" s="177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6"/>
      <c r="AI116" s="14"/>
      <c r="AJ116" s="178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14"/>
      <c r="AY116" s="14"/>
      <c r="AZ116" s="15"/>
      <c r="BA116" s="14"/>
      <c r="BB116" s="15"/>
      <c r="BC116" s="14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4"/>
      <c r="CP116" s="14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4"/>
      <c r="DI116" s="15"/>
      <c r="DJ116" s="14"/>
      <c r="DK116" s="15"/>
      <c r="DL116" s="14"/>
      <c r="DM116" s="15"/>
      <c r="DN116" s="15"/>
      <c r="DO116" s="18"/>
      <c r="DP116" s="18"/>
      <c r="DQ116" s="18"/>
      <c r="DR116" s="19"/>
      <c r="DS116" s="20"/>
      <c r="DT116" s="13"/>
      <c r="DU116" s="13"/>
      <c r="DV116" s="13"/>
      <c r="DW116" s="21"/>
      <c r="DX116" s="19"/>
      <c r="DY116" s="21"/>
      <c r="DZ116" s="20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</row>
    <row r="117" spans="1:49" ht="13.5" customHeight="1">
      <c r="A117" s="176"/>
      <c r="B117" s="13"/>
      <c r="C117" s="13"/>
      <c r="D117" s="177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6"/>
      <c r="AI117" s="14"/>
      <c r="AJ117" s="178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</row>
    <row r="118" spans="1:49" ht="13.5" customHeight="1">
      <c r="A118" s="176"/>
      <c r="B118" s="13"/>
      <c r="C118" s="13"/>
      <c r="D118" s="177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6"/>
      <c r="AI118" s="14"/>
      <c r="AJ118" s="178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</row>
    <row r="119" spans="1:49" ht="13.5" customHeight="1">
      <c r="A119" s="176"/>
      <c r="B119" s="13"/>
      <c r="C119" s="13"/>
      <c r="D119" s="177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6"/>
      <c r="AI119" s="14"/>
      <c r="AJ119" s="178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</row>
    <row r="120" spans="1:49" ht="13.5" customHeight="1">
      <c r="A120" s="176"/>
      <c r="B120" s="13"/>
      <c r="C120" s="13"/>
      <c r="D120" s="177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6"/>
      <c r="AI120" s="14"/>
      <c r="AJ120" s="178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</row>
    <row r="121" spans="1:49" ht="13.5" customHeight="1">
      <c r="A121" s="176"/>
      <c r="B121" s="13"/>
      <c r="C121" s="13"/>
      <c r="D121" s="177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6"/>
      <c r="AI121" s="14"/>
      <c r="AJ121" s="178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</row>
    <row r="122" spans="1:49" ht="13.5" customHeight="1">
      <c r="A122" s="176"/>
      <c r="B122" s="13"/>
      <c r="C122" s="13"/>
      <c r="D122" s="177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6"/>
      <c r="AI122" s="14"/>
      <c r="AJ122" s="178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</row>
    <row r="123" spans="1:49" ht="13.5" customHeight="1">
      <c r="A123" s="176"/>
      <c r="B123" s="13"/>
      <c r="C123" s="13"/>
      <c r="D123" s="177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6"/>
      <c r="AI123" s="14"/>
      <c r="AJ123" s="178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</row>
    <row r="124" spans="1:49" ht="13.5" customHeight="1">
      <c r="A124" s="176"/>
      <c r="B124" s="13"/>
      <c r="C124" s="13"/>
      <c r="D124" s="177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6"/>
      <c r="AI124" s="14"/>
      <c r="AJ124" s="178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</row>
    <row r="125" spans="1:49" ht="13.5" customHeight="1">
      <c r="A125" s="176"/>
      <c r="B125" s="13"/>
      <c r="C125" s="13"/>
      <c r="D125" s="177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6"/>
      <c r="AI125" s="14"/>
      <c r="AJ125" s="178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</row>
    <row r="126" spans="1:49" ht="13.5" customHeight="1">
      <c r="A126" s="176"/>
      <c r="B126" s="13"/>
      <c r="C126" s="13"/>
      <c r="D126" s="177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6"/>
      <c r="AI126" s="14"/>
      <c r="AJ126" s="178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</row>
    <row r="127" spans="1:49" ht="13.5" customHeight="1">
      <c r="A127" s="176"/>
      <c r="B127" s="13"/>
      <c r="C127" s="13"/>
      <c r="D127" s="177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6"/>
      <c r="AI127" s="14"/>
      <c r="AJ127" s="178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</row>
    <row r="128" spans="1:49" ht="13.5" customHeight="1">
      <c r="A128" s="176"/>
      <c r="B128" s="13"/>
      <c r="C128" s="13"/>
      <c r="D128" s="177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6"/>
      <c r="AI128" s="14"/>
      <c r="AJ128" s="178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</row>
    <row r="129" spans="1:49" ht="13.5" customHeight="1">
      <c r="A129" s="176"/>
      <c r="B129" s="13"/>
      <c r="C129" s="13"/>
      <c r="D129" s="177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6"/>
      <c r="AI129" s="14"/>
      <c r="AJ129" s="178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</row>
    <row r="130" spans="1:49" ht="13.5" customHeight="1">
      <c r="A130" s="176"/>
      <c r="B130" s="13"/>
      <c r="C130" s="13"/>
      <c r="D130" s="177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6"/>
      <c r="AI130" s="14"/>
      <c r="AJ130" s="178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</row>
    <row r="131" spans="1:49" ht="13.5" customHeight="1">
      <c r="A131" s="176"/>
      <c r="B131" s="13"/>
      <c r="C131" s="13"/>
      <c r="D131" s="177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6"/>
      <c r="AI131" s="14"/>
      <c r="AJ131" s="178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</row>
    <row r="132" spans="1:49" ht="13.5" customHeight="1">
      <c r="A132" s="176"/>
      <c r="B132" s="13"/>
      <c r="C132" s="13"/>
      <c r="D132" s="177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6"/>
      <c r="AI132" s="14"/>
      <c r="AJ132" s="178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</row>
    <row r="133" spans="1:140" ht="13.5" customHeight="1">
      <c r="A133" s="61">
        <v>31</v>
      </c>
      <c r="B133" s="179" t="s">
        <v>38</v>
      </c>
      <c r="C133" s="180" t="s">
        <v>39</v>
      </c>
      <c r="D133" s="85"/>
      <c r="E133" s="85"/>
      <c r="F133" s="65"/>
      <c r="G133" s="65"/>
      <c r="H133" s="65"/>
      <c r="I133" s="65"/>
      <c r="J133" s="65"/>
      <c r="K133" s="66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182"/>
      <c r="AI133" s="182"/>
      <c r="AJ133" s="90"/>
      <c r="AK133" s="91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87"/>
      <c r="AY133" s="87"/>
      <c r="AZ133" s="92"/>
      <c r="BA133" s="85"/>
      <c r="BB133" s="92"/>
      <c r="BC133" s="85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  <c r="CB133" s="92"/>
      <c r="CC133" s="92"/>
      <c r="CD133" s="92"/>
      <c r="CE133" s="92"/>
      <c r="CF133" s="92"/>
      <c r="CG133" s="92"/>
      <c r="CH133" s="94"/>
      <c r="CI133" s="94"/>
      <c r="CJ133" s="87"/>
      <c r="CK133" s="87"/>
      <c r="CL133" s="92"/>
      <c r="CM133" s="92"/>
      <c r="CN133" s="92"/>
      <c r="CO133" s="65"/>
      <c r="CP133" s="66"/>
      <c r="CQ133" s="87"/>
      <c r="CR133" s="87"/>
      <c r="CS133" s="96"/>
      <c r="CT133" s="92"/>
      <c r="CU133" s="92"/>
      <c r="CV133" s="92"/>
      <c r="CW133" s="92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85"/>
      <c r="DI133" s="92"/>
      <c r="DJ133" s="85"/>
      <c r="DK133" s="92"/>
      <c r="DL133" s="85"/>
      <c r="DM133" s="92"/>
      <c r="DN133" s="92"/>
      <c r="DO133" s="69"/>
      <c r="DP133" s="69"/>
      <c r="DQ133" s="69"/>
      <c r="DR133" s="77"/>
      <c r="DS133" s="97"/>
      <c r="DT133" s="98"/>
      <c r="DU133" s="98"/>
      <c r="DV133" s="98"/>
      <c r="DW133" s="99"/>
      <c r="DX133" s="100"/>
      <c r="DY133" s="99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106"/>
    </row>
    <row r="134" spans="1:140" ht="13.5" customHeight="1">
      <c r="A134" s="61" t="e">
        <v>#REF!</v>
      </c>
      <c r="B134" s="179" t="s">
        <v>34</v>
      </c>
      <c r="C134" s="191" t="s">
        <v>71</v>
      </c>
      <c r="D134" s="63"/>
      <c r="E134" s="64"/>
      <c r="F134" s="65"/>
      <c r="G134" s="65"/>
      <c r="H134" s="65"/>
      <c r="I134" s="65"/>
      <c r="J134" s="65"/>
      <c r="K134" s="66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9"/>
      <c r="AI134" s="69"/>
      <c r="AJ134" s="70"/>
      <c r="AK134" s="71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72"/>
      <c r="BA134" s="63"/>
      <c r="BB134" s="72"/>
      <c r="BC134" s="63"/>
      <c r="BD134" s="72"/>
      <c r="BE134" s="73"/>
      <c r="BF134" s="73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4"/>
      <c r="CI134" s="74"/>
      <c r="CJ134" s="65"/>
      <c r="CK134" s="65"/>
      <c r="CL134" s="72"/>
      <c r="CM134" s="72"/>
      <c r="CN134" s="72"/>
      <c r="CO134" s="65"/>
      <c r="CP134" s="66"/>
      <c r="CQ134" s="65"/>
      <c r="CR134" s="75"/>
      <c r="CS134" s="76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63"/>
      <c r="DI134" s="72"/>
      <c r="DJ134" s="63"/>
      <c r="DK134" s="72"/>
      <c r="DL134" s="63"/>
      <c r="DM134" s="72"/>
      <c r="DN134" s="72"/>
      <c r="DO134" s="69"/>
      <c r="DP134" s="69"/>
      <c r="DQ134" s="69"/>
      <c r="DR134" s="77"/>
      <c r="DS134" s="78"/>
      <c r="DT134" s="79"/>
      <c r="DU134" s="79"/>
      <c r="DV134" s="79"/>
      <c r="DW134" s="80"/>
      <c r="DX134" s="81"/>
      <c r="DY134" s="80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82"/>
    </row>
    <row r="135" spans="1:140" ht="13.5" customHeight="1">
      <c r="A135" s="61">
        <v>26</v>
      </c>
      <c r="B135" s="179"/>
      <c r="C135" s="180"/>
      <c r="D135" s="85"/>
      <c r="E135" s="86"/>
      <c r="F135" s="85"/>
      <c r="G135" s="85"/>
      <c r="H135" s="85"/>
      <c r="I135" s="85"/>
      <c r="J135" s="85"/>
      <c r="K135" s="192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193"/>
      <c r="AI135" s="194"/>
      <c r="AJ135" s="178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87"/>
      <c r="AY135" s="87"/>
      <c r="AZ135" s="92"/>
      <c r="BA135" s="85"/>
      <c r="BB135" s="92"/>
      <c r="BC135" s="85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85"/>
      <c r="CP135" s="192"/>
      <c r="CQ135" s="92"/>
      <c r="CR135" s="92"/>
      <c r="CS135" s="92"/>
      <c r="CT135" s="92"/>
      <c r="CU135" s="92"/>
      <c r="CV135" s="92"/>
      <c r="CW135" s="92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85"/>
      <c r="DI135" s="92"/>
      <c r="DJ135" s="85"/>
      <c r="DK135" s="92"/>
      <c r="DL135" s="85"/>
      <c r="DM135" s="92"/>
      <c r="DN135" s="92"/>
      <c r="DO135" s="69"/>
      <c r="DP135" s="69"/>
      <c r="DQ135" s="69"/>
      <c r="DR135" s="77"/>
      <c r="DS135" s="97"/>
      <c r="DT135" s="98"/>
      <c r="DU135" s="98"/>
      <c r="DV135" s="98"/>
      <c r="DW135" s="99"/>
      <c r="DX135" s="100"/>
      <c r="DY135" s="99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13"/>
    </row>
    <row r="136" spans="1:140" ht="13.5" customHeight="1">
      <c r="A136" s="61">
        <v>35</v>
      </c>
      <c r="B136" s="179"/>
      <c r="C136" s="195"/>
      <c r="D136" s="85"/>
      <c r="E136" s="86"/>
      <c r="F136" s="85"/>
      <c r="G136" s="85"/>
      <c r="H136" s="85"/>
      <c r="I136" s="85"/>
      <c r="J136" s="85"/>
      <c r="K136" s="192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193"/>
      <c r="AI136" s="194"/>
      <c r="AJ136" s="178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87"/>
      <c r="AY136" s="87"/>
      <c r="AZ136" s="92"/>
      <c r="BA136" s="85"/>
      <c r="BB136" s="92"/>
      <c r="BC136" s="85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92"/>
      <c r="CC136" s="92"/>
      <c r="CD136" s="92"/>
      <c r="CE136" s="92"/>
      <c r="CF136" s="92"/>
      <c r="CG136" s="92"/>
      <c r="CH136" s="92"/>
      <c r="CI136" s="92"/>
      <c r="CJ136" s="92"/>
      <c r="CK136" s="92"/>
      <c r="CL136" s="92"/>
      <c r="CM136" s="92"/>
      <c r="CN136" s="92"/>
      <c r="CO136" s="85"/>
      <c r="CP136" s="192"/>
      <c r="CQ136" s="92"/>
      <c r="CR136" s="92"/>
      <c r="CS136" s="92"/>
      <c r="CT136" s="92"/>
      <c r="CU136" s="92"/>
      <c r="CV136" s="92"/>
      <c r="CW136" s="92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85"/>
      <c r="DI136" s="92"/>
      <c r="DJ136" s="85"/>
      <c r="DK136" s="92"/>
      <c r="DL136" s="85"/>
      <c r="DM136" s="92"/>
      <c r="DN136" s="92"/>
      <c r="DO136" s="69"/>
      <c r="DP136" s="69"/>
      <c r="DQ136" s="69"/>
      <c r="DR136" s="77"/>
      <c r="DS136" s="97"/>
      <c r="DT136" s="98"/>
      <c r="DU136" s="98"/>
      <c r="DV136" s="98"/>
      <c r="DW136" s="99"/>
      <c r="DX136" s="100"/>
      <c r="DY136" s="99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13"/>
    </row>
    <row r="137" spans="1:140" ht="13.5" customHeight="1">
      <c r="A137" s="61">
        <v>36</v>
      </c>
      <c r="B137" s="179"/>
      <c r="C137" s="180"/>
      <c r="D137" s="63"/>
      <c r="E137" s="64"/>
      <c r="F137" s="63"/>
      <c r="G137" s="63"/>
      <c r="H137" s="63"/>
      <c r="I137" s="63"/>
      <c r="J137" s="63"/>
      <c r="K137" s="196"/>
      <c r="L137" s="63"/>
      <c r="M137" s="63"/>
      <c r="N137" s="85"/>
      <c r="O137" s="85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193"/>
      <c r="AI137" s="197"/>
      <c r="AJ137" s="178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65"/>
      <c r="AY137" s="65"/>
      <c r="AZ137" s="72"/>
      <c r="BA137" s="63"/>
      <c r="BB137" s="72"/>
      <c r="BC137" s="63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63"/>
      <c r="CP137" s="196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63"/>
      <c r="DI137" s="72"/>
      <c r="DJ137" s="63"/>
      <c r="DK137" s="72"/>
      <c r="DL137" s="63"/>
      <c r="DM137" s="72"/>
      <c r="DN137" s="72"/>
      <c r="DO137" s="69"/>
      <c r="DP137" s="69"/>
      <c r="DQ137" s="69"/>
      <c r="DR137" s="77"/>
      <c r="DS137" s="78"/>
      <c r="DT137" s="79"/>
      <c r="DU137" s="79"/>
      <c r="DV137" s="79"/>
      <c r="DW137" s="99"/>
      <c r="DX137" s="81"/>
      <c r="DY137" s="80"/>
      <c r="DZ137" s="78"/>
      <c r="EA137" s="97"/>
      <c r="EB137" s="97"/>
      <c r="EC137" s="97"/>
      <c r="ED137" s="97"/>
      <c r="EE137" s="97"/>
      <c r="EF137" s="97"/>
      <c r="EG137" s="97"/>
      <c r="EH137" s="97"/>
      <c r="EI137" s="97"/>
      <c r="EJ137" s="13"/>
    </row>
    <row r="138" spans="1:140" ht="13.5" customHeight="1">
      <c r="A138" s="61">
        <v>8</v>
      </c>
      <c r="B138" s="179"/>
      <c r="C138" s="180"/>
      <c r="D138" s="85"/>
      <c r="E138" s="86"/>
      <c r="F138" s="65"/>
      <c r="G138" s="65"/>
      <c r="H138" s="65"/>
      <c r="I138" s="65"/>
      <c r="J138" s="65"/>
      <c r="K138" s="66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182"/>
      <c r="AI138" s="182"/>
      <c r="AJ138" s="90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87"/>
      <c r="AY138" s="87"/>
      <c r="AZ138" s="92"/>
      <c r="BA138" s="85"/>
      <c r="BB138" s="92"/>
      <c r="BC138" s="85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  <c r="BX138" s="92"/>
      <c r="BY138" s="92"/>
      <c r="BZ138" s="92"/>
      <c r="CA138" s="92"/>
      <c r="CB138" s="92"/>
      <c r="CC138" s="92"/>
      <c r="CD138" s="92"/>
      <c r="CE138" s="92"/>
      <c r="CF138" s="92"/>
      <c r="CG138" s="92"/>
      <c r="CH138" s="92"/>
      <c r="CI138" s="92"/>
      <c r="CJ138" s="92"/>
      <c r="CK138" s="92"/>
      <c r="CL138" s="92"/>
      <c r="CM138" s="92"/>
      <c r="CN138" s="92"/>
      <c r="CO138" s="65"/>
      <c r="CP138" s="66"/>
      <c r="CQ138" s="92"/>
      <c r="CR138" s="92"/>
      <c r="CS138" s="92"/>
      <c r="CT138" s="92"/>
      <c r="CU138" s="92"/>
      <c r="CV138" s="92"/>
      <c r="CW138" s="92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85"/>
      <c r="DI138" s="92"/>
      <c r="DJ138" s="85"/>
      <c r="DK138" s="92"/>
      <c r="DL138" s="85"/>
      <c r="DM138" s="92"/>
      <c r="DN138" s="92"/>
      <c r="DO138" s="69"/>
      <c r="DP138" s="69"/>
      <c r="DQ138" s="69"/>
      <c r="DR138" s="77"/>
      <c r="DS138" s="97"/>
      <c r="DT138" s="98"/>
      <c r="DU138" s="98"/>
      <c r="DV138" s="98"/>
      <c r="DW138" s="99"/>
      <c r="DX138" s="100"/>
      <c r="DY138" s="99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13"/>
    </row>
    <row r="139" spans="1:140" ht="13.5" customHeight="1">
      <c r="A139" s="61">
        <v>13</v>
      </c>
      <c r="B139" s="179"/>
      <c r="C139" s="180"/>
      <c r="D139" s="85"/>
      <c r="E139" s="86"/>
      <c r="F139" s="65"/>
      <c r="G139" s="65"/>
      <c r="H139" s="65"/>
      <c r="I139" s="65"/>
      <c r="J139" s="65"/>
      <c r="K139" s="66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182"/>
      <c r="AI139" s="182"/>
      <c r="AJ139" s="90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87"/>
      <c r="AY139" s="87"/>
      <c r="AZ139" s="92"/>
      <c r="BA139" s="85"/>
      <c r="BB139" s="92"/>
      <c r="BC139" s="85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  <c r="BX139" s="92"/>
      <c r="BY139" s="92"/>
      <c r="BZ139" s="92"/>
      <c r="CA139" s="92"/>
      <c r="CB139" s="92"/>
      <c r="CC139" s="92"/>
      <c r="CD139" s="92"/>
      <c r="CE139" s="92"/>
      <c r="CF139" s="92"/>
      <c r="CG139" s="92"/>
      <c r="CH139" s="92"/>
      <c r="CI139" s="92"/>
      <c r="CJ139" s="92"/>
      <c r="CK139" s="92"/>
      <c r="CL139" s="92"/>
      <c r="CM139" s="92"/>
      <c r="CN139" s="92"/>
      <c r="CO139" s="65"/>
      <c r="CP139" s="66"/>
      <c r="CQ139" s="92"/>
      <c r="CR139" s="92"/>
      <c r="CS139" s="92"/>
      <c r="CT139" s="92"/>
      <c r="CU139" s="92"/>
      <c r="CV139" s="92"/>
      <c r="CW139" s="92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85"/>
      <c r="DI139" s="92"/>
      <c r="DJ139" s="85"/>
      <c r="DK139" s="92"/>
      <c r="DL139" s="85"/>
      <c r="DM139" s="92"/>
      <c r="DN139" s="92"/>
      <c r="DO139" s="69"/>
      <c r="DP139" s="69"/>
      <c r="DQ139" s="69"/>
      <c r="DR139" s="77"/>
      <c r="DS139" s="97"/>
      <c r="DT139" s="98"/>
      <c r="DU139" s="98"/>
      <c r="DV139" s="98"/>
      <c r="DW139" s="99"/>
      <c r="DX139" s="100"/>
      <c r="DY139" s="99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13"/>
    </row>
    <row r="140" spans="1:140" ht="13.5" customHeight="1">
      <c r="A140" s="61">
        <v>28</v>
      </c>
      <c r="B140" s="198"/>
      <c r="C140" s="199"/>
      <c r="D140" s="85"/>
      <c r="E140" s="86"/>
      <c r="F140" s="65"/>
      <c r="G140" s="65"/>
      <c r="H140" s="65"/>
      <c r="I140" s="65"/>
      <c r="J140" s="65"/>
      <c r="K140" s="66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182"/>
      <c r="AI140" s="182"/>
      <c r="AJ140" s="90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87"/>
      <c r="AY140" s="87"/>
      <c r="AZ140" s="92"/>
      <c r="BA140" s="85"/>
      <c r="BB140" s="92"/>
      <c r="BC140" s="85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  <c r="BX140" s="92"/>
      <c r="BY140" s="92"/>
      <c r="BZ140" s="92"/>
      <c r="CA140" s="92"/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 s="92"/>
      <c r="CO140" s="65"/>
      <c r="CP140" s="66"/>
      <c r="CQ140" s="92"/>
      <c r="CR140" s="92"/>
      <c r="CS140" s="92"/>
      <c r="CT140" s="92"/>
      <c r="CU140" s="92"/>
      <c r="CV140" s="92"/>
      <c r="CW140" s="92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85"/>
      <c r="DI140" s="92"/>
      <c r="DJ140" s="85"/>
      <c r="DK140" s="92"/>
      <c r="DL140" s="85"/>
      <c r="DM140" s="92"/>
      <c r="DN140" s="92"/>
      <c r="DO140" s="69"/>
      <c r="DP140" s="69"/>
      <c r="DQ140" s="69"/>
      <c r="DR140" s="77"/>
      <c r="DS140" s="97"/>
      <c r="DT140" s="98"/>
      <c r="DU140" s="98"/>
      <c r="DV140" s="98"/>
      <c r="DW140" s="99"/>
      <c r="DX140" s="100"/>
      <c r="DY140" s="99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13"/>
    </row>
    <row r="141" spans="1:140" ht="13.5" customHeight="1">
      <c r="A141" s="61">
        <v>29</v>
      </c>
      <c r="B141" s="198"/>
      <c r="C141" s="199"/>
      <c r="D141" s="85"/>
      <c r="E141" s="86"/>
      <c r="F141" s="65"/>
      <c r="G141" s="65"/>
      <c r="H141" s="65"/>
      <c r="I141" s="65"/>
      <c r="J141" s="65"/>
      <c r="K141" s="66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182"/>
      <c r="AI141" s="182"/>
      <c r="AJ141" s="90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87"/>
      <c r="AY141" s="87"/>
      <c r="AZ141" s="92"/>
      <c r="BA141" s="85"/>
      <c r="BB141" s="92"/>
      <c r="BC141" s="85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  <c r="CJ141" s="92"/>
      <c r="CK141" s="92"/>
      <c r="CL141" s="92"/>
      <c r="CM141" s="92"/>
      <c r="CN141" s="92"/>
      <c r="CO141" s="65"/>
      <c r="CP141" s="66"/>
      <c r="CQ141" s="92"/>
      <c r="CR141" s="92"/>
      <c r="CS141" s="92"/>
      <c r="CT141" s="92"/>
      <c r="CU141" s="92"/>
      <c r="CV141" s="92"/>
      <c r="CW141" s="92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85"/>
      <c r="DI141" s="92"/>
      <c r="DJ141" s="85"/>
      <c r="DK141" s="92"/>
      <c r="DL141" s="85"/>
      <c r="DM141" s="92"/>
      <c r="DN141" s="92"/>
      <c r="DO141" s="69"/>
      <c r="DP141" s="69"/>
      <c r="DQ141" s="69"/>
      <c r="DR141" s="77"/>
      <c r="DS141" s="97"/>
      <c r="DT141" s="98"/>
      <c r="DU141" s="98"/>
      <c r="DV141" s="98"/>
      <c r="DW141" s="99"/>
      <c r="DX141" s="100"/>
      <c r="DY141" s="99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13"/>
    </row>
    <row r="142" spans="1:140" ht="13.5" customHeight="1">
      <c r="A142" s="13"/>
      <c r="B142" s="179"/>
      <c r="C142" s="180"/>
      <c r="D142" s="177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6"/>
      <c r="AI142" s="14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4"/>
      <c r="AY142" s="14"/>
      <c r="AZ142" s="15"/>
      <c r="BA142" s="14"/>
      <c r="BB142" s="15"/>
      <c r="BC142" s="14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4"/>
      <c r="CP142" s="14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4"/>
      <c r="DI142" s="15"/>
      <c r="DJ142" s="14"/>
      <c r="DK142" s="15"/>
      <c r="DL142" s="14"/>
      <c r="DM142" s="15"/>
      <c r="DN142" s="15"/>
      <c r="DO142" s="18"/>
      <c r="DP142" s="18"/>
      <c r="DQ142" s="18"/>
      <c r="DR142" s="19"/>
      <c r="DS142" s="20"/>
      <c r="DT142" s="13"/>
      <c r="DU142" s="13"/>
      <c r="DV142" s="13"/>
      <c r="DW142" s="21"/>
      <c r="DX142" s="19"/>
      <c r="DY142" s="21"/>
      <c r="DZ142" s="20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</row>
    <row r="143" spans="1:140" ht="13.5" customHeight="1">
      <c r="A143" s="13"/>
      <c r="B143" s="179"/>
      <c r="C143" s="191"/>
      <c r="D143" s="177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6"/>
      <c r="AI143" s="14"/>
      <c r="AJ143" s="200"/>
      <c r="AK143" s="200"/>
      <c r="AL143" s="200"/>
      <c r="AM143" s="200"/>
      <c r="AN143" s="200"/>
      <c r="AO143" s="200"/>
      <c r="AP143" s="200"/>
      <c r="AQ143" s="200"/>
      <c r="AR143" s="200"/>
      <c r="AS143" s="200"/>
      <c r="AT143" s="200"/>
      <c r="AU143" s="200"/>
      <c r="AV143" s="200"/>
      <c r="AW143" s="200"/>
      <c r="AX143" s="14"/>
      <c r="AY143" s="14"/>
      <c r="AZ143" s="15"/>
      <c r="BA143" s="14"/>
      <c r="BB143" s="15"/>
      <c r="BC143" s="14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4"/>
      <c r="CP143" s="14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4"/>
      <c r="DI143" s="15"/>
      <c r="DJ143" s="14"/>
      <c r="DK143" s="15"/>
      <c r="DL143" s="14"/>
      <c r="DM143" s="15"/>
      <c r="DN143" s="15"/>
      <c r="DO143" s="18"/>
      <c r="DP143" s="18"/>
      <c r="DQ143" s="18"/>
      <c r="DR143" s="19"/>
      <c r="DS143" s="20"/>
      <c r="DT143" s="13"/>
      <c r="DU143" s="13"/>
      <c r="DV143" s="13"/>
      <c r="DW143" s="21"/>
      <c r="DX143" s="19"/>
      <c r="DY143" s="21"/>
      <c r="DZ143" s="20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</row>
    <row r="144" spans="1:140" ht="13.5" customHeight="1">
      <c r="A144" s="13"/>
      <c r="B144" s="179"/>
      <c r="C144" s="180"/>
      <c r="D144" s="177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6"/>
      <c r="AI144" s="14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00"/>
      <c r="AV144" s="200"/>
      <c r="AW144" s="200"/>
      <c r="AX144" s="14"/>
      <c r="AY144" s="14"/>
      <c r="AZ144" s="15"/>
      <c r="BA144" s="14"/>
      <c r="BB144" s="15"/>
      <c r="BC144" s="14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4"/>
      <c r="CP144" s="14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4"/>
      <c r="DI144" s="15"/>
      <c r="DJ144" s="14"/>
      <c r="DK144" s="15"/>
      <c r="DL144" s="14"/>
      <c r="DM144" s="15"/>
      <c r="DN144" s="15"/>
      <c r="DO144" s="18"/>
      <c r="DP144" s="18"/>
      <c r="DQ144" s="18"/>
      <c r="DR144" s="19"/>
      <c r="DS144" s="20"/>
      <c r="DT144" s="13"/>
      <c r="DU144" s="13"/>
      <c r="DV144" s="13"/>
      <c r="DW144" s="21"/>
      <c r="DX144" s="19"/>
      <c r="DY144" s="21"/>
      <c r="DZ144" s="20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</row>
    <row r="145" spans="1:140" ht="13.5" customHeight="1">
      <c r="A145" s="13"/>
      <c r="B145" s="179"/>
      <c r="C145" s="180"/>
      <c r="D145" s="177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6"/>
      <c r="AI145" s="14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0"/>
      <c r="AT145" s="200"/>
      <c r="AU145" s="200"/>
      <c r="AV145" s="200"/>
      <c r="AW145" s="200"/>
      <c r="AX145" s="14"/>
      <c r="AY145" s="14"/>
      <c r="AZ145" s="15"/>
      <c r="BA145" s="14"/>
      <c r="BB145" s="15"/>
      <c r="BC145" s="14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4"/>
      <c r="CP145" s="14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4"/>
      <c r="DI145" s="15"/>
      <c r="DJ145" s="14"/>
      <c r="DK145" s="15"/>
      <c r="DL145" s="14"/>
      <c r="DM145" s="15"/>
      <c r="DN145" s="15"/>
      <c r="DO145" s="18"/>
      <c r="DP145" s="18"/>
      <c r="DQ145" s="18"/>
      <c r="DR145" s="19"/>
      <c r="DS145" s="20"/>
      <c r="DT145" s="13"/>
      <c r="DU145" s="13"/>
      <c r="DV145" s="13"/>
      <c r="DW145" s="21"/>
      <c r="DX145" s="19"/>
      <c r="DY145" s="21"/>
      <c r="DZ145" s="20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</row>
    <row r="146" spans="1:140" ht="13.5" customHeight="1">
      <c r="A146" s="13"/>
      <c r="B146" s="179"/>
      <c r="C146" s="180"/>
      <c r="D146" s="177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6"/>
      <c r="AI146" s="14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4"/>
      <c r="AY146" s="14"/>
      <c r="AZ146" s="15"/>
      <c r="BA146" s="14"/>
      <c r="BB146" s="15"/>
      <c r="BC146" s="14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4"/>
      <c r="CP146" s="14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4"/>
      <c r="DI146" s="15"/>
      <c r="DJ146" s="14"/>
      <c r="DK146" s="15"/>
      <c r="DL146" s="14"/>
      <c r="DM146" s="15"/>
      <c r="DN146" s="15"/>
      <c r="DO146" s="18"/>
      <c r="DP146" s="18"/>
      <c r="DQ146" s="18"/>
      <c r="DR146" s="19"/>
      <c r="DS146" s="20"/>
      <c r="DT146" s="13"/>
      <c r="DU146" s="13"/>
      <c r="DV146" s="13"/>
      <c r="DW146" s="21"/>
      <c r="DX146" s="19"/>
      <c r="DY146" s="21"/>
      <c r="DZ146" s="20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</row>
    <row r="147" spans="1:140" ht="13.5" customHeight="1">
      <c r="A147" s="13"/>
      <c r="B147" s="198"/>
      <c r="C147" s="199"/>
      <c r="D147" s="177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6"/>
      <c r="AI147" s="14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4"/>
      <c r="AY147" s="14"/>
      <c r="AZ147" s="15"/>
      <c r="BA147" s="14"/>
      <c r="BB147" s="15"/>
      <c r="BC147" s="14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4"/>
      <c r="CP147" s="14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4"/>
      <c r="DI147" s="15"/>
      <c r="DJ147" s="14"/>
      <c r="DK147" s="15"/>
      <c r="DL147" s="14"/>
      <c r="DM147" s="15"/>
      <c r="DN147" s="15"/>
      <c r="DO147" s="18"/>
      <c r="DP147" s="18"/>
      <c r="DQ147" s="18"/>
      <c r="DR147" s="19"/>
      <c r="DS147" s="20"/>
      <c r="DT147" s="13"/>
      <c r="DU147" s="13"/>
      <c r="DV147" s="13"/>
      <c r="DW147" s="21"/>
      <c r="DX147" s="19"/>
      <c r="DY147" s="21"/>
      <c r="DZ147" s="20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</row>
    <row r="148" spans="1:140" ht="13.5" customHeight="1">
      <c r="A148" s="13"/>
      <c r="B148" s="13"/>
      <c r="C148" s="13"/>
      <c r="D148" s="177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6"/>
      <c r="AI148" s="14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4"/>
      <c r="AY148" s="14"/>
      <c r="AZ148" s="15"/>
      <c r="BA148" s="14"/>
      <c r="BB148" s="15"/>
      <c r="BC148" s="14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4"/>
      <c r="CP148" s="14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4"/>
      <c r="DI148" s="15"/>
      <c r="DJ148" s="14"/>
      <c r="DK148" s="15"/>
      <c r="DL148" s="14"/>
      <c r="DM148" s="15"/>
      <c r="DN148" s="15"/>
      <c r="DO148" s="18"/>
      <c r="DP148" s="18"/>
      <c r="DQ148" s="18"/>
      <c r="DR148" s="19"/>
      <c r="DS148" s="20"/>
      <c r="DT148" s="13"/>
      <c r="DU148" s="13"/>
      <c r="DV148" s="13"/>
      <c r="DW148" s="21"/>
      <c r="DX148" s="19"/>
      <c r="DY148" s="21"/>
      <c r="DZ148" s="20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</row>
    <row r="149" ht="13.5" customHeight="1">
      <c r="D149" s="177"/>
    </row>
    <row r="150" ht="13.5" customHeight="1">
      <c r="D150" s="177"/>
    </row>
    <row r="151" ht="13.5" customHeight="1">
      <c r="D151" s="177"/>
    </row>
    <row r="152" ht="13.5" customHeight="1">
      <c r="D152" s="177"/>
    </row>
    <row r="153" ht="13.5" customHeight="1">
      <c r="D153" s="177"/>
    </row>
    <row r="154" ht="13.5" customHeight="1">
      <c r="D154" s="177"/>
    </row>
    <row r="155" ht="13.5" customHeight="1">
      <c r="D155" s="177"/>
    </row>
    <row r="156" ht="13.5" customHeight="1">
      <c r="D156" s="177"/>
    </row>
    <row r="157" ht="13.5" customHeight="1">
      <c r="D157" s="177"/>
    </row>
    <row r="158" ht="13.5" customHeight="1">
      <c r="D158" s="177"/>
    </row>
    <row r="159" ht="13.5" customHeight="1">
      <c r="D159" s="177"/>
    </row>
    <row r="160" ht="13.5" customHeight="1">
      <c r="D160" s="177"/>
    </row>
    <row r="161" ht="13.5" customHeight="1">
      <c r="D161" s="177"/>
    </row>
    <row r="162" ht="13.5" customHeight="1">
      <c r="D162" s="177"/>
    </row>
    <row r="163" ht="13.5" customHeight="1">
      <c r="D163" s="177"/>
    </row>
    <row r="164" ht="13.5" customHeight="1">
      <c r="D164" s="177"/>
    </row>
    <row r="165" ht="13.5" customHeight="1">
      <c r="D165" s="177"/>
    </row>
    <row r="166" ht="13.5" customHeight="1">
      <c r="D166" s="177"/>
    </row>
    <row r="167" ht="13.5" customHeight="1">
      <c r="D167" s="177"/>
    </row>
    <row r="168" ht="13.5" customHeight="1">
      <c r="D168" s="177"/>
    </row>
    <row r="169" ht="13.5" customHeight="1">
      <c r="D169" s="177"/>
    </row>
    <row r="170" ht="13.5" customHeight="1">
      <c r="D170" s="177"/>
    </row>
    <row r="171" ht="13.5" customHeight="1">
      <c r="D171" s="177"/>
    </row>
    <row r="172" ht="13.5" customHeight="1">
      <c r="D172" s="177"/>
    </row>
    <row r="173" ht="13.5" customHeight="1">
      <c r="D173" s="177"/>
    </row>
    <row r="174" ht="13.5" customHeight="1">
      <c r="D174" s="177"/>
    </row>
    <row r="175" ht="13.5" customHeight="1">
      <c r="D175" s="177"/>
    </row>
    <row r="176" ht="13.5" customHeight="1">
      <c r="D176" s="177"/>
    </row>
    <row r="177" ht="13.5" customHeight="1">
      <c r="D177" s="177"/>
    </row>
    <row r="178" ht="13.5" customHeight="1">
      <c r="D178" s="177"/>
    </row>
    <row r="179" ht="13.5" customHeight="1">
      <c r="D179" s="177"/>
    </row>
    <row r="180" ht="13.5" customHeight="1">
      <c r="D180" s="177"/>
    </row>
    <row r="181" ht="13.5" customHeight="1">
      <c r="D181" s="177"/>
    </row>
    <row r="182" ht="13.5" customHeight="1">
      <c r="D182" s="177"/>
    </row>
    <row r="183" ht="13.5" customHeight="1">
      <c r="D183" s="177"/>
    </row>
    <row r="184" ht="13.5" customHeight="1">
      <c r="D184" s="177"/>
    </row>
    <row r="185" ht="13.5" customHeight="1">
      <c r="D185" s="177"/>
    </row>
    <row r="186" ht="13.5" customHeight="1">
      <c r="D186" s="177"/>
    </row>
    <row r="187" ht="13.5" customHeight="1">
      <c r="D187" s="177"/>
    </row>
    <row r="188" ht="13.5" customHeight="1">
      <c r="D188" s="177"/>
    </row>
    <row r="189" ht="13.5" customHeight="1">
      <c r="D189" s="177"/>
    </row>
    <row r="190" ht="13.5" customHeight="1">
      <c r="D190" s="177"/>
    </row>
    <row r="191" ht="13.5" customHeight="1">
      <c r="D191" s="177"/>
    </row>
    <row r="192" ht="13.5" customHeight="1">
      <c r="D192" s="177"/>
    </row>
  </sheetData>
  <sheetProtection/>
  <mergeCells count="54">
    <mergeCell ref="BT4:BU4"/>
    <mergeCell ref="CD4:CE4"/>
    <mergeCell ref="BH4:BJ4"/>
    <mergeCell ref="BK4:BM4"/>
    <mergeCell ref="BN4:BP4"/>
    <mergeCell ref="BQ4:BS4"/>
    <mergeCell ref="BE4:BG4"/>
    <mergeCell ref="P4:Q4"/>
    <mergeCell ref="R4:S4"/>
    <mergeCell ref="T4:U4"/>
    <mergeCell ref="V4:W4"/>
    <mergeCell ref="X4:Y4"/>
    <mergeCell ref="AF4:AG4"/>
    <mergeCell ref="BC4:BD4"/>
    <mergeCell ref="BK3:BM3"/>
    <mergeCell ref="BN3:BP3"/>
    <mergeCell ref="BQ3:BS3"/>
    <mergeCell ref="BT3:BU3"/>
    <mergeCell ref="D4:E4"/>
    <mergeCell ref="F4:G4"/>
    <mergeCell ref="H4:I4"/>
    <mergeCell ref="L4:M4"/>
    <mergeCell ref="CO3:CP3"/>
    <mergeCell ref="CT3:CU3"/>
    <mergeCell ref="BV3:BX3"/>
    <mergeCell ref="BY3:CA3"/>
    <mergeCell ref="CB3:CC3"/>
    <mergeCell ref="CD3:CE3"/>
    <mergeCell ref="CK3:CL3"/>
    <mergeCell ref="CM3:CN3"/>
    <mergeCell ref="BE3:BG3"/>
    <mergeCell ref="BH3:BJ3"/>
    <mergeCell ref="AN3:AP3"/>
    <mergeCell ref="AQ3:AR3"/>
    <mergeCell ref="AS3:AU3"/>
    <mergeCell ref="AV3:AW3"/>
    <mergeCell ref="AX3:AZ3"/>
    <mergeCell ref="BC3:BD3"/>
    <mergeCell ref="V3:W3"/>
    <mergeCell ref="X3:Y3"/>
    <mergeCell ref="Z3:AA3"/>
    <mergeCell ref="AB3:AC3"/>
    <mergeCell ref="AD3:AE3"/>
    <mergeCell ref="AF3:AG3"/>
    <mergeCell ref="AJ3:AK4"/>
    <mergeCell ref="AL3:AM3"/>
    <mergeCell ref="D3:E3"/>
    <mergeCell ref="F3:G3"/>
    <mergeCell ref="H3:I3"/>
    <mergeCell ref="J3:K3"/>
    <mergeCell ref="L3:M3"/>
    <mergeCell ref="P3:Q3"/>
    <mergeCell ref="R3:S3"/>
    <mergeCell ref="T3:U3"/>
  </mergeCells>
  <printOptions/>
  <pageMargins left="3.75" right="0.75" top="0.5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A1" sqref="A1"/>
    </sheetView>
  </sheetViews>
  <sheetFormatPr defaultColWidth="8.7109375" defaultRowHeight="12.75"/>
  <cols>
    <col min="1" max="1" width="28.421875" style="4" customWidth="1"/>
    <col min="2" max="2" width="1.28515625" style="4" customWidth="1"/>
    <col min="3" max="3" width="30.57421875" style="4" customWidth="1"/>
    <col min="4" max="16384" width="8.7109375" style="4" customWidth="1"/>
  </cols>
  <sheetData>
    <row r="1" ht="12.75">
      <c r="A1" s="3" t="e">
        <v>#REF!</v>
      </c>
    </row>
    <row r="2" ht="13.5" thickBot="1">
      <c r="A2" s="3" t="s">
        <v>72</v>
      </c>
    </row>
    <row r="3" spans="1:3" ht="13.5" thickBot="1">
      <c r="A3" s="5" t="s">
        <v>0</v>
      </c>
      <c r="C3" s="6" t="s">
        <v>1</v>
      </c>
    </row>
    <row r="4" ht="12.75">
      <c r="A4" s="5" t="e">
        <v>#REF!</v>
      </c>
    </row>
    <row r="6" ht="13.5" thickBot="1"/>
    <row r="7" ht="12.75">
      <c r="A7" s="7" t="s">
        <v>2</v>
      </c>
    </row>
    <row r="8" ht="12.75">
      <c r="A8" s="8" t="s">
        <v>3</v>
      </c>
    </row>
    <row r="9" ht="12.75">
      <c r="A9" s="9" t="s">
        <v>4</v>
      </c>
    </row>
    <row r="10" ht="12.75">
      <c r="A10" s="8" t="s">
        <v>5</v>
      </c>
    </row>
    <row r="11" ht="13.5" thickBot="1">
      <c r="A11" s="10" t="s">
        <v>6</v>
      </c>
    </row>
    <row r="13" ht="13.5" thickBot="1"/>
    <row r="14" ht="13.5" thickBot="1">
      <c r="A14" s="6" t="s">
        <v>7</v>
      </c>
    </row>
    <row r="16" ht="13.5" thickBot="1"/>
    <row r="17" ht="13.5" thickBot="1">
      <c r="C17" s="6" t="s">
        <v>8</v>
      </c>
    </row>
    <row r="20" ht="12.75">
      <c r="A20" s="11" t="s">
        <v>9</v>
      </c>
    </row>
    <row r="26" ht="13.5" thickBot="1">
      <c r="C26" s="12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DHCN Quang Ninh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CNTT</dc:creator>
  <cp:keywords/>
  <dc:description/>
  <cp:lastModifiedBy>Tel: 3719.282 - 0906.151.386</cp:lastModifiedBy>
  <cp:lastPrinted>2012-10-24T08:28:57Z</cp:lastPrinted>
  <dcterms:created xsi:type="dcterms:W3CDTF">2002-12-18T06:34:23Z</dcterms:created>
  <dcterms:modified xsi:type="dcterms:W3CDTF">2013-03-05T07:53:35Z</dcterms:modified>
  <cp:category/>
  <cp:version/>
  <cp:contentType/>
  <cp:contentStatus/>
</cp:coreProperties>
</file>